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rismomtchev/Desktop/"/>
    </mc:Choice>
  </mc:AlternateContent>
  <xr:revisionPtr revIDLastSave="0" documentId="13_ncr:1_{900C2117-3945-EF42-B90D-C3BAA9986464}" xr6:coauthVersionLast="47" xr6:coauthVersionMax="47" xr10:uidLastSave="{00000000-0000-0000-0000-000000000000}"/>
  <bookViews>
    <workbookView xWindow="0" yWindow="800" windowWidth="30240" windowHeight="17480" xr2:uid="{0BDD6E2A-91A1-8A48-88D1-77AFC7A2D408}"/>
  </bookViews>
  <sheets>
    <sheet name="Audemars Piguet Instagram" sheetId="1" r:id="rId1"/>
    <sheet name="Audemars Piguet Facebook" sheetId="3" r:id="rId2"/>
    <sheet name="Rolex" sheetId="5" r:id="rId3"/>
    <sheet name="Rolex Instagram" sheetId="7" r:id="rId4"/>
    <sheet name="Richard Mille" sheetId="6" r:id="rId5"/>
    <sheet name="Richard Mille Instagram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8" l="1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8" i="8"/>
  <c r="H9" i="7"/>
  <c r="H10" i="7"/>
  <c r="H11" i="7"/>
  <c r="H12" i="7"/>
  <c r="L17" i="7" s="1"/>
  <c r="H13" i="7"/>
  <c r="H14" i="7"/>
  <c r="H15" i="7"/>
  <c r="H16" i="7"/>
  <c r="L13" i="7" s="1"/>
  <c r="H17" i="7"/>
  <c r="H18" i="7"/>
  <c r="H19" i="7"/>
  <c r="H20" i="7"/>
  <c r="H21" i="7"/>
  <c r="H22" i="7"/>
  <c r="H23" i="7"/>
  <c r="H24" i="7"/>
  <c r="H25" i="7"/>
  <c r="H26" i="7"/>
  <c r="H27" i="7"/>
  <c r="H8" i="7"/>
  <c r="L31" i="7"/>
  <c r="L31" i="3"/>
  <c r="L31" i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8" i="3"/>
  <c r="B23" i="5"/>
  <c r="L26" i="8"/>
  <c r="L25" i="8"/>
  <c r="L24" i="8"/>
  <c r="L23" i="8"/>
  <c r="L22" i="8"/>
  <c r="L21" i="8"/>
  <c r="L20" i="8"/>
  <c r="L16" i="8"/>
  <c r="L15" i="8"/>
  <c r="L14" i="8"/>
  <c r="L12" i="8"/>
  <c r="L11" i="8"/>
  <c r="L10" i="8"/>
  <c r="L26" i="7"/>
  <c r="L25" i="7"/>
  <c r="L24" i="7"/>
  <c r="L23" i="7"/>
  <c r="L22" i="7"/>
  <c r="L21" i="7"/>
  <c r="L20" i="7"/>
  <c r="L16" i="7"/>
  <c r="L15" i="7"/>
  <c r="L14" i="7"/>
  <c r="L12" i="7"/>
  <c r="L11" i="7"/>
  <c r="L10" i="7"/>
  <c r="B23" i="6"/>
  <c r="L13" i="8" l="1"/>
  <c r="L17" i="8"/>
  <c r="L31" i="8"/>
  <c r="L28" i="7"/>
  <c r="L28" i="8"/>
  <c r="L26" i="3"/>
  <c r="L25" i="3"/>
  <c r="L24" i="3"/>
  <c r="L23" i="3"/>
  <c r="L22" i="3"/>
  <c r="L21" i="3"/>
  <c r="L20" i="3"/>
  <c r="L17" i="3"/>
  <c r="L16" i="3"/>
  <c r="L15" i="3"/>
  <c r="L14" i="3"/>
  <c r="L13" i="3"/>
  <c r="L12" i="3"/>
  <c r="L11" i="3"/>
  <c r="L10" i="3"/>
  <c r="L26" i="1"/>
  <c r="L25" i="1"/>
  <c r="L24" i="1"/>
  <c r="L23" i="1"/>
  <c r="L22" i="1"/>
  <c r="L21" i="1"/>
  <c r="L20" i="1"/>
  <c r="L28" i="1" s="1"/>
  <c r="L17" i="1"/>
  <c r="L16" i="1"/>
  <c r="L15" i="1"/>
  <c r="L14" i="1"/>
  <c r="L12" i="1"/>
  <c r="L13" i="1"/>
  <c r="L11" i="1"/>
  <c r="L10" i="1"/>
  <c r="L28" i="3" l="1"/>
</calcChain>
</file>

<file path=xl/sharedStrings.xml><?xml version="1.0" encoding="utf-8"?>
<sst xmlns="http://schemas.openxmlformats.org/spreadsheetml/2006/main" count="470" uniqueCount="173">
  <si>
    <t>Audemars Piguet Instagram</t>
  </si>
  <si>
    <t>Analysis Date: 10/15/2024</t>
  </si>
  <si>
    <t>Followers</t>
  </si>
  <si>
    <t>3.2 Millon</t>
  </si>
  <si>
    <t>Following</t>
  </si>
  <si>
    <t>Total # of Posts</t>
  </si>
  <si>
    <t>Date</t>
  </si>
  <si>
    <t>Weekday</t>
  </si>
  <si>
    <t>Post Format</t>
  </si>
  <si>
    <t>Likes</t>
  </si>
  <si>
    <t>Comments</t>
  </si>
  <si>
    <t>Description</t>
  </si>
  <si>
    <t>Comments/Likes Ratio</t>
  </si>
  <si>
    <t>Monday</t>
  </si>
  <si>
    <t>Shares</t>
  </si>
  <si>
    <t>Gem set dial on the Code 11.59 by AP</t>
  </si>
  <si>
    <t>Friday</t>
  </si>
  <si>
    <t>Picture</t>
  </si>
  <si>
    <t>533 gems on the dial of the new code 11.59</t>
  </si>
  <si>
    <t>Tuesday</t>
  </si>
  <si>
    <t>Video</t>
  </si>
  <si>
    <t>Discover the craft behind the Code 11.59</t>
  </si>
  <si>
    <t>Powered by the selfwinding Calibre 4407</t>
  </si>
  <si>
    <t>Wednesday</t>
  </si>
  <si>
    <t>Carbon makes a return on the Royal Oak</t>
  </si>
  <si>
    <t>Royal Oak Concept Split-Seconds</t>
  </si>
  <si>
    <t>Chroma Forged Carbon case of the Royal Oak</t>
  </si>
  <si>
    <t>New Royal Oak marks milestone in innovation</t>
  </si>
  <si>
    <t>43mm timepiece powered by Calibre 4407</t>
  </si>
  <si>
    <t>Keinemusik Dj set for AP event</t>
  </si>
  <si>
    <t>AP x Keinemusik collaboration</t>
  </si>
  <si>
    <t>Rampa will release a new track at AP event</t>
  </si>
  <si>
    <t>AP x Keinemusik will take place in Switzerland</t>
  </si>
  <si>
    <t>AP x Music Collaboration</t>
  </si>
  <si>
    <t>There's a Kloud on the horizon…</t>
  </si>
  <si>
    <t>New Royal Oak Offshore Selfwinding 37mm in radiant pink</t>
  </si>
  <si>
    <t>Dive into the summer with the Royal Oak Offshore</t>
  </si>
  <si>
    <t>Soak up the moment with the new Royal Oak Offshore</t>
  </si>
  <si>
    <t>Sunday</t>
  </si>
  <si>
    <t>Royal Oak Offshore pays tribute to basketball's greatest players</t>
  </si>
  <si>
    <t>Thursday</t>
  </si>
  <si>
    <t>Motor racing, where every second counts</t>
  </si>
  <si>
    <t>Post Format Distribution</t>
  </si>
  <si>
    <t>Pictures</t>
  </si>
  <si>
    <t>Videos</t>
  </si>
  <si>
    <t>KEY DATA</t>
  </si>
  <si>
    <t>Top 3 Items (RANK)</t>
  </si>
  <si>
    <t xml:space="preserve">MAX LIKES </t>
  </si>
  <si>
    <t>MAX COMMENTS</t>
  </si>
  <si>
    <t>MAX COMMENTS/LIKES RATIO</t>
  </si>
  <si>
    <t>AVERAGE LIKES</t>
  </si>
  <si>
    <t>AVERAGE COMMENTS</t>
  </si>
  <si>
    <t>AVERAGE COMMENTS/LIKES RATIO</t>
  </si>
  <si>
    <t xml:space="preserve"> # OF POSTS/WEEKDAY</t>
  </si>
  <si>
    <t>THURSDAY</t>
  </si>
  <si>
    <t>WEDNESDAY</t>
  </si>
  <si>
    <t>TUESDAY</t>
  </si>
  <si>
    <t>MONDAY</t>
  </si>
  <si>
    <t>SUNDAY</t>
  </si>
  <si>
    <t>SATURDAY</t>
  </si>
  <si>
    <t>FRIDAY</t>
  </si>
  <si>
    <t>AV # OF POSTS/DAY</t>
  </si>
  <si>
    <t>Engagement rates</t>
  </si>
  <si>
    <t>ENG RATE (all engagement) per post</t>
  </si>
  <si>
    <t>MAX SHARES</t>
  </si>
  <si>
    <t>AVERAGE SHARES</t>
  </si>
  <si>
    <t>Instagram</t>
  </si>
  <si>
    <t>Branding</t>
  </si>
  <si>
    <t>Notes</t>
  </si>
  <si>
    <t>Username</t>
  </si>
  <si>
    <t>Verified?</t>
  </si>
  <si>
    <t>yes</t>
  </si>
  <si>
    <t>Matches Style Guidelines?</t>
  </si>
  <si>
    <t>Hashtag in Bio?</t>
  </si>
  <si>
    <t>no</t>
  </si>
  <si>
    <t>URL in Bio?</t>
  </si>
  <si>
    <t>Mission stat. in BIO?</t>
  </si>
  <si>
    <t>Engagement</t>
  </si>
  <si>
    <t>Average Likes</t>
  </si>
  <si>
    <t>Average Comments</t>
  </si>
  <si>
    <t>Average Views</t>
  </si>
  <si>
    <t>Most engaged hashtags</t>
  </si>
  <si>
    <t>Relevance</t>
  </si>
  <si>
    <t>Total Followers</t>
  </si>
  <si>
    <t>Total Posts</t>
  </si>
  <si>
    <t>Type</t>
  </si>
  <si>
    <t>Posts/Followers Ratio</t>
  </si>
  <si>
    <t>Top engament Posts</t>
  </si>
  <si>
    <t>Post 1</t>
  </si>
  <si>
    <t>Post 2</t>
  </si>
  <si>
    <t>max likes and comments</t>
  </si>
  <si>
    <t>Post 3</t>
  </si>
  <si>
    <t>Rolex</t>
  </si>
  <si>
    <t>Rolex Instagram</t>
  </si>
  <si>
    <t>Richard Mille</t>
  </si>
  <si>
    <t>Richard Mille Instagram</t>
  </si>
  <si>
    <t>rolex</t>
  </si>
  <si>
    <t>rolex.com</t>
  </si>
  <si>
    <t>#rolex #perpetual #OysterPerpetual #watchmaking</t>
  </si>
  <si>
    <t>richardmille</t>
  </si>
  <si>
    <t>richardmille.com</t>
  </si>
  <si>
    <t>Essentialy no hashtag usage</t>
  </si>
  <si>
    <t>2.4 Million</t>
  </si>
  <si>
    <t>Audemars Piguet Facebook</t>
  </si>
  <si>
    <t>1.5 Millon</t>
  </si>
  <si>
    <t>Analysis Date: 10/22/2024</t>
  </si>
  <si>
    <t>Royal Oak born for brilliance</t>
  </si>
  <si>
    <t>AP contemporary art exhibit</t>
  </si>
  <si>
    <t>Saturday</t>
  </si>
  <si>
    <t>533 ges on Code 11.59</t>
  </si>
  <si>
    <t>Brilliance takes time</t>
  </si>
  <si>
    <t>Selfwinding Calibre 4407</t>
  </si>
  <si>
    <t>Wedneaday</t>
  </si>
  <si>
    <t>Carbon makes its return to Royal Oak</t>
  </si>
  <si>
    <t>Laser sharp brilliance</t>
  </si>
  <si>
    <t>Fullerton Pavilion in Singapore</t>
  </si>
  <si>
    <t>Shaping the future</t>
  </si>
  <si>
    <t>Latest iteration of Royal Oak Concept</t>
  </si>
  <si>
    <t>AP Talks</t>
  </si>
  <si>
    <t>Keinemusik DJ Set</t>
  </si>
  <si>
    <t>AP x Keinmusik</t>
  </si>
  <si>
    <t>Rampa x AP</t>
  </si>
  <si>
    <t>Next stop Switzerland</t>
  </si>
  <si>
    <t>Crafting the unforgettable</t>
  </si>
  <si>
    <t>Turn up the heat</t>
  </si>
  <si>
    <t>Engagement rate</t>
  </si>
  <si>
    <t>16.7 Million</t>
  </si>
  <si>
    <t>Under the Cyclops lens</t>
  </si>
  <si>
    <t>The Oysterclap</t>
  </si>
  <si>
    <t xml:space="preserve">The Oyster Perpetual </t>
  </si>
  <si>
    <t>"Oyster Perpetual" the name of a collection</t>
  </si>
  <si>
    <t>These are Microstella nuts</t>
  </si>
  <si>
    <t>The GMT-Master II</t>
  </si>
  <si>
    <t>Two-colour rotatable bezel on GMT-Master II</t>
  </si>
  <si>
    <t>Two-colour Cerachrom bezel insert</t>
  </si>
  <si>
    <t>Oyster Perpetual Submariner</t>
  </si>
  <si>
    <t>The Sky-Dweller</t>
  </si>
  <si>
    <t>The yellow gold fluted bezel winding crown</t>
  </si>
  <si>
    <t>Congratulating Jannik Sinner on US Open Title</t>
  </si>
  <si>
    <t>This out intense white dial</t>
  </si>
  <si>
    <t>Coco Gauff US Open Ad</t>
  </si>
  <si>
    <t>The Explorer II</t>
  </si>
  <si>
    <t>US Open ad</t>
  </si>
  <si>
    <t>High-performance barrel</t>
  </si>
  <si>
    <t>The Datejust 21 in Everose gold</t>
  </si>
  <si>
    <t>James Cameron post</t>
  </si>
  <si>
    <t>The Datejust 21 in Oystersteek and gold features</t>
  </si>
  <si>
    <t xml:space="preserve">Wednesday </t>
  </si>
  <si>
    <t>Rallye des Légendes</t>
  </si>
  <si>
    <t>Ean Eyckmans wins the Richard Mille Talent race</t>
  </si>
  <si>
    <t>Rafa retirement post</t>
  </si>
  <si>
    <t>The RM 65-01 Mclaren W1</t>
  </si>
  <si>
    <t>The RMAC4 split-seconds chronograph</t>
  </si>
  <si>
    <t>The RM 65-01 Mclaren W1 case design</t>
  </si>
  <si>
    <t>The RM 65-01 Mclaren W1 should be a supercar</t>
  </si>
  <si>
    <t>The RM 65-01 Mclaren W1 had to have a racing engine</t>
  </si>
  <si>
    <t>The RM 65-01 Mclaren W1 exemplifies the spirit of inventiveness</t>
  </si>
  <si>
    <t>The RM 65-01 Mclaren W1 is the pinnacle of RM's automatic range</t>
  </si>
  <si>
    <t>RM unveils the 500-piece limited RM 65-01 automatic</t>
  </si>
  <si>
    <t>New RM 65-01 is an apex creation that redefines performance</t>
  </si>
  <si>
    <t>The RM 17-02 calibre is wound via a torque-limiting crown</t>
  </si>
  <si>
    <t>The RM 17-02 is lightweight and robust</t>
  </si>
  <si>
    <t>The RM 17-02 emphasizes the values of tradition</t>
  </si>
  <si>
    <t>The RM 17-02 Tourbillon</t>
  </si>
  <si>
    <t>The RM 17-02 crafted from satin-finished grade 5 titanium</t>
  </si>
  <si>
    <t>Unique textured finish on the RM 17-02</t>
  </si>
  <si>
    <t>The RM 17-01 is a one-of-a-kind creation</t>
  </si>
  <si>
    <t>Diamonds set onto the gold casae of the RM 17-01</t>
  </si>
  <si>
    <t>max comments/likes ratio</t>
  </si>
  <si>
    <t>The Oyster Perpetual</t>
  </si>
  <si>
    <t>max shares</t>
  </si>
  <si>
    <t>Rafa Nadal post</t>
  </si>
  <si>
    <t>The RM 65-01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</si>
</sst>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9" formatCode="_(* #,##0_);_(* \(#,##0\);_(* &quot;-&quot;??_);_(@_)"/>
    <numFmt numFmtId="171" formatCode="0.000000"/>
    <numFmt numFmtId="172" formatCode="0.00000"/>
    <numFmt numFmtId="173" formatCode="0.0000"/>
  </numFmts>
  <fonts count="11" x14ac:knownFonts="1">
    <font>
      <sz val="12"/>
      <color theme="1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20"/>
      <color theme="1"/>
      <name val="Aptos Narrow (Body)"/>
    </font>
    <font>
      <b/>
      <sz val="16"/>
      <color rgb="FF3F3F3F"/>
      <name val="Aptos Narrow"/>
      <family val="2"/>
      <scheme val="minor"/>
    </font>
    <font>
      <b/>
      <sz val="14"/>
      <color rgb="FF3F3F3F"/>
      <name val="Aptos Narrow"/>
      <family val="2"/>
      <scheme val="minor"/>
    </font>
    <font>
      <b/>
      <sz val="16"/>
      <color theme="1"/>
      <name val="Calibri (Body)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B517D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B0EB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2" borderId="1" xfId="1" applyFont="1" applyAlignment="1">
      <alignment horizontal="center"/>
    </xf>
    <xf numFmtId="164" fontId="3" fillId="2" borderId="1" xfId="1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indent="2"/>
    </xf>
    <xf numFmtId="0" fontId="4" fillId="2" borderId="0" xfId="1" applyFont="1" applyBorder="1" applyAlignment="1">
      <alignment horizontal="center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0" fillId="6" borderId="0" xfId="0" applyFill="1"/>
    <xf numFmtId="0" fontId="6" fillId="7" borderId="0" xfId="0" applyFont="1" applyFill="1"/>
    <xf numFmtId="0" fontId="6" fillId="8" borderId="0" xfId="0" applyFont="1" applyFill="1"/>
    <xf numFmtId="3" fontId="0" fillId="8" borderId="0" xfId="0" applyNumberFormat="1" applyFill="1"/>
    <xf numFmtId="0" fontId="0" fillId="7" borderId="0" xfId="0" applyFill="1"/>
    <xf numFmtId="3" fontId="0" fillId="5" borderId="0" xfId="0" applyNumberFormat="1" applyFill="1"/>
    <xf numFmtId="0" fontId="6" fillId="9" borderId="0" xfId="0" applyFont="1" applyFill="1"/>
    <xf numFmtId="0" fontId="0" fillId="9" borderId="0" xfId="0" applyFill="1"/>
    <xf numFmtId="164" fontId="6" fillId="4" borderId="0" xfId="0" applyNumberFormat="1" applyFont="1" applyFill="1"/>
    <xf numFmtId="1" fontId="6" fillId="4" borderId="0" xfId="0" applyNumberFormat="1" applyFont="1" applyFill="1"/>
    <xf numFmtId="1" fontId="6" fillId="5" borderId="0" xfId="0" applyNumberFormat="1" applyFont="1" applyFill="1"/>
    <xf numFmtId="0" fontId="0" fillId="10" borderId="0" xfId="0" applyFill="1"/>
    <xf numFmtId="0" fontId="0" fillId="0" borderId="0" xfId="0" applyAlignment="1">
      <alignment horizontal="center" wrapText="1"/>
    </xf>
    <xf numFmtId="169" fontId="8" fillId="0" borderId="0" xfId="0" applyNumberFormat="1" applyFont="1"/>
    <xf numFmtId="0" fontId="1" fillId="2" borderId="1" xfId="1" applyAlignment="1">
      <alignment horizontal="center"/>
    </xf>
    <xf numFmtId="0" fontId="1" fillId="2" borderId="2" xfId="1" applyBorder="1" applyAlignment="1">
      <alignment horizontal="center"/>
    </xf>
    <xf numFmtId="0" fontId="9" fillId="11" borderId="1" xfId="0" applyFont="1" applyFill="1" applyBorder="1"/>
    <xf numFmtId="0" fontId="0" fillId="0" borderId="0" xfId="0" applyFill="1"/>
    <xf numFmtId="0" fontId="8" fillId="0" borderId="0" xfId="0" applyFont="1" applyFill="1"/>
    <xf numFmtId="3" fontId="0" fillId="0" borderId="0" xfId="0" applyNumberFormat="1" applyFill="1"/>
    <xf numFmtId="0" fontId="0" fillId="0" borderId="0" xfId="0" applyFill="1" applyBorder="1"/>
    <xf numFmtId="0" fontId="1" fillId="0" borderId="0" xfId="1" applyFill="1" applyBorder="1" applyAlignment="1">
      <alignment horizontal="center"/>
    </xf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8" fillId="0" borderId="0" xfId="0" applyFont="1" applyFill="1" applyBorder="1"/>
    <xf numFmtId="3" fontId="0" fillId="0" borderId="0" xfId="0" applyNumberFormat="1" applyFill="1" applyBorder="1"/>
    <xf numFmtId="0" fontId="0" fillId="0" borderId="0" xfId="0" applyAlignment="1">
      <alignment horizontal="left" wrapText="1"/>
    </xf>
    <xf numFmtId="9" fontId="0" fillId="6" borderId="0" xfId="2" applyFont="1" applyFill="1"/>
    <xf numFmtId="0" fontId="0" fillId="6" borderId="0" xfId="0" applyFont="1" applyFill="1"/>
    <xf numFmtId="0" fontId="0" fillId="0" borderId="0" xfId="0" applyFont="1" applyFill="1"/>
    <xf numFmtId="9" fontId="0" fillId="0" borderId="0" xfId="2" applyFont="1" applyFill="1"/>
    <xf numFmtId="0" fontId="0" fillId="5" borderId="0" xfId="0" applyFill="1"/>
    <xf numFmtId="14" fontId="0" fillId="0" borderId="0" xfId="0" applyNumberFormat="1" applyFill="1"/>
    <xf numFmtId="0" fontId="10" fillId="0" borderId="0" xfId="0" applyFont="1"/>
    <xf numFmtId="10" fontId="0" fillId="6" borderId="0" xfId="2" applyNumberFormat="1" applyFont="1" applyFill="1"/>
    <xf numFmtId="172" fontId="6" fillId="9" borderId="0" xfId="0" applyNumberFormat="1" applyFont="1" applyFill="1"/>
  </cellXfs>
  <cellStyles count="3">
    <cellStyle name="Normal" xfId="0" builtinId="0"/>
    <cellStyle name="Output" xfId="1" builtinId="21"/>
    <cellStyle name="Percent" xfId="2" builtinId="5"/>
  </cellStyles>
  <dxfs count="8"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  <dxf>
      <font>
        <color theme="1"/>
      </font>
      <fill>
        <patternFill>
          <bgColor rgb="FFB517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</a:t>
            </a:r>
            <a:r>
              <a:rPr lang="en-US" baseline="0"/>
              <a:t> Format Distribution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3-0D49-9AEF-9A52BBA1B3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13-0D49-9AEF-9A52BBA1B3BA}"/>
              </c:ext>
            </c:extLst>
          </c:dPt>
          <c:cat>
            <c:strRef>
              <c:f>'Audemars Piguet Instagram'!$B$31:$B$32</c:f>
              <c:strCache>
                <c:ptCount val="2"/>
                <c:pt idx="0">
                  <c:v>Pictures</c:v>
                </c:pt>
                <c:pt idx="1">
                  <c:v>Videos</c:v>
                </c:pt>
              </c:strCache>
            </c:strRef>
          </c:cat>
          <c:val>
            <c:numRef>
              <c:f>'Audemars Piguet Instagram'!$C$31:$C$32</c:f>
              <c:numCache>
                <c:formatCode>General</c:formatCode>
                <c:ptCount val="2"/>
                <c:pt idx="0">
                  <c:v>13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5-9642-B86C-03AF1A5EB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</a:t>
            </a:r>
            <a:r>
              <a:rPr lang="en-US" baseline="0"/>
              <a:t> Format Distribution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78-274A-9220-3AFE22EF89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78-274A-9220-3AFE22EF8952}"/>
              </c:ext>
            </c:extLst>
          </c:dPt>
          <c:cat>
            <c:strRef>
              <c:f>'Audemars Piguet Facebook'!$B$31:$B$32</c:f>
              <c:strCache>
                <c:ptCount val="2"/>
                <c:pt idx="0">
                  <c:v>Pictures</c:v>
                </c:pt>
                <c:pt idx="1">
                  <c:v>Videos</c:v>
                </c:pt>
              </c:strCache>
            </c:strRef>
          </c:cat>
          <c:val>
            <c:numRef>
              <c:f>'Audemars Piguet Facebook'!$C$31:$C$32</c:f>
              <c:numCache>
                <c:formatCode>General</c:formatCode>
                <c:ptCount val="2"/>
                <c:pt idx="0">
                  <c:v>15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78-274A-9220-3AFE22EF8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</a:t>
            </a:r>
            <a:r>
              <a:rPr lang="en-US" baseline="0"/>
              <a:t> Format Distribution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48-9043-866D-25CEF34EB3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48-9043-866D-25CEF34EB35A}"/>
              </c:ext>
            </c:extLst>
          </c:dPt>
          <c:cat>
            <c:strRef>
              <c:f>'Rolex Instagram'!$B$31:$B$32</c:f>
              <c:strCache>
                <c:ptCount val="2"/>
                <c:pt idx="0">
                  <c:v>Pictures</c:v>
                </c:pt>
                <c:pt idx="1">
                  <c:v>Videos</c:v>
                </c:pt>
              </c:strCache>
            </c:strRef>
          </c:cat>
          <c:val>
            <c:numRef>
              <c:f>'Rolex Instagram'!$C$31:$C$32</c:f>
              <c:numCache>
                <c:formatCode>General</c:formatCode>
                <c:ptCount val="2"/>
                <c:pt idx="0">
                  <c:v>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48-9043-866D-25CEF34EB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Post</a:t>
            </a:r>
            <a:r>
              <a:rPr lang="en-US" baseline="0"/>
              <a:t> Format Distribution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E-0A4E-851A-BB048F0C6B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9E-0A4E-851A-BB048F0C6BA3}"/>
              </c:ext>
            </c:extLst>
          </c:dPt>
          <c:cat>
            <c:strRef>
              <c:f>'Richard Mille Instagram'!$B$31:$B$32</c:f>
              <c:strCache>
                <c:ptCount val="2"/>
                <c:pt idx="0">
                  <c:v>Pictures</c:v>
                </c:pt>
                <c:pt idx="1">
                  <c:v>Videos</c:v>
                </c:pt>
              </c:strCache>
            </c:strRef>
          </c:cat>
          <c:val>
            <c:numRef>
              <c:f>'Richard Mille Instagram'!$C$31:$C$32</c:f>
              <c:numCache>
                <c:formatCode>General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E-0A4E-851A-BB048F0C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12700</xdr:rowOff>
    </xdr:from>
    <xdr:to>
      <xdr:col>6</xdr:col>
      <xdr:colOff>1828800</xdr:colOff>
      <xdr:row>37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3EC34F-44CD-6649-305A-F12436EB7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12700</xdr:rowOff>
    </xdr:from>
    <xdr:to>
      <xdr:col>6</xdr:col>
      <xdr:colOff>1828800</xdr:colOff>
      <xdr:row>37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684A34-AB66-6F48-ACDA-CFCC5F8BB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12700</xdr:rowOff>
    </xdr:from>
    <xdr:to>
      <xdr:col>6</xdr:col>
      <xdr:colOff>1828800</xdr:colOff>
      <xdr:row>37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A46E08-825E-3943-9526-0F43F4A90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12700</xdr:rowOff>
    </xdr:from>
    <xdr:to>
      <xdr:col>6</xdr:col>
      <xdr:colOff>1828800</xdr:colOff>
      <xdr:row>37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C31769-AC65-3542-88BA-1907EF68F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B476-1CC2-8142-A633-4F89FBB564CE}">
  <dimension ref="A1:L34"/>
  <sheetViews>
    <sheetView tabSelected="1" workbookViewId="0">
      <selection activeCell="K31" sqref="K31"/>
    </sheetView>
  </sheetViews>
  <sheetFormatPr baseColWidth="10" defaultRowHeight="16" x14ac:dyDescent="0.2"/>
  <cols>
    <col min="1" max="1" width="13.1640625" customWidth="1"/>
    <col min="2" max="2" width="11.1640625" bestFit="1" customWidth="1"/>
    <col min="3" max="3" width="14.33203125" bestFit="1" customWidth="1"/>
    <col min="5" max="6" width="13.1640625" bestFit="1" customWidth="1"/>
    <col min="7" max="7" width="52.5" bestFit="1" customWidth="1"/>
    <col min="8" max="8" width="26.33203125" bestFit="1" customWidth="1"/>
    <col min="11" max="11" width="43" bestFit="1" customWidth="1"/>
  </cols>
  <sheetData>
    <row r="1" spans="1:12" ht="27" x14ac:dyDescent="0.35">
      <c r="A1" s="1" t="s">
        <v>0</v>
      </c>
      <c r="D1" s="1" t="s">
        <v>1</v>
      </c>
      <c r="E1" s="1"/>
    </row>
    <row r="2" spans="1:12" x14ac:dyDescent="0.2">
      <c r="A2" t="s">
        <v>2</v>
      </c>
      <c r="B2" s="6" t="s">
        <v>3</v>
      </c>
    </row>
    <row r="3" spans="1:12" x14ac:dyDescent="0.2">
      <c r="A3" t="s">
        <v>4</v>
      </c>
      <c r="B3">
        <v>72</v>
      </c>
    </row>
    <row r="4" spans="1:12" x14ac:dyDescent="0.2">
      <c r="A4" t="s">
        <v>5</v>
      </c>
      <c r="B4" s="2">
        <v>1481</v>
      </c>
    </row>
    <row r="7" spans="1:12" ht="22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14</v>
      </c>
      <c r="G7" s="3" t="s">
        <v>11</v>
      </c>
      <c r="H7" s="4" t="s">
        <v>12</v>
      </c>
      <c r="K7" s="7" t="s">
        <v>45</v>
      </c>
    </row>
    <row r="8" spans="1:12" ht="25" customHeight="1" x14ac:dyDescent="0.25">
      <c r="A8" s="5">
        <v>45579</v>
      </c>
      <c r="B8" t="s">
        <v>13</v>
      </c>
      <c r="C8" t="s">
        <v>17</v>
      </c>
      <c r="D8" s="2">
        <v>15200</v>
      </c>
      <c r="E8">
        <v>76</v>
      </c>
      <c r="F8">
        <v>317</v>
      </c>
      <c r="G8" t="s">
        <v>15</v>
      </c>
      <c r="H8">
        <v>5.0000000000000001E-3</v>
      </c>
      <c r="K8" s="8" t="s">
        <v>46</v>
      </c>
    </row>
    <row r="9" spans="1:12" ht="19" x14ac:dyDescent="0.25">
      <c r="A9" s="5">
        <v>45576</v>
      </c>
      <c r="B9" t="s">
        <v>16</v>
      </c>
      <c r="C9" t="s">
        <v>17</v>
      </c>
      <c r="D9" s="2">
        <v>10700</v>
      </c>
      <c r="E9">
        <v>29</v>
      </c>
      <c r="F9">
        <v>77</v>
      </c>
      <c r="G9" t="s">
        <v>18</v>
      </c>
      <c r="H9">
        <v>2E-3</v>
      </c>
      <c r="K9" s="9"/>
    </row>
    <row r="10" spans="1:12" ht="19" x14ac:dyDescent="0.25">
      <c r="A10" s="5">
        <v>45573</v>
      </c>
      <c r="B10" t="s">
        <v>19</v>
      </c>
      <c r="C10" t="s">
        <v>20</v>
      </c>
      <c r="D10" s="2">
        <v>4500</v>
      </c>
      <c r="E10">
        <v>28</v>
      </c>
      <c r="F10">
        <v>55</v>
      </c>
      <c r="G10" t="s">
        <v>21</v>
      </c>
      <c r="H10">
        <v>6.0000000000000001E-3</v>
      </c>
      <c r="K10" s="15" t="s">
        <v>47</v>
      </c>
      <c r="L10" s="15">
        <f>MAX(D8:D27)</f>
        <v>38400</v>
      </c>
    </row>
    <row r="11" spans="1:12" ht="19" x14ac:dyDescent="0.25">
      <c r="A11" s="5">
        <v>45569</v>
      </c>
      <c r="B11" t="s">
        <v>16</v>
      </c>
      <c r="C11" t="s">
        <v>17</v>
      </c>
      <c r="D11" s="2">
        <v>8700</v>
      </c>
      <c r="E11">
        <v>26</v>
      </c>
      <c r="F11">
        <v>20</v>
      </c>
      <c r="G11" t="s">
        <v>22</v>
      </c>
      <c r="H11">
        <v>3.0000000000000001E-3</v>
      </c>
      <c r="K11" s="14" t="s">
        <v>48</v>
      </c>
      <c r="L11" s="14">
        <f>MAX(E8:E27)</f>
        <v>614</v>
      </c>
    </row>
    <row r="12" spans="1:12" ht="19" x14ac:dyDescent="0.25">
      <c r="A12" s="5">
        <v>45567</v>
      </c>
      <c r="B12" t="s">
        <v>23</v>
      </c>
      <c r="C12" t="s">
        <v>20</v>
      </c>
      <c r="D12" s="2">
        <v>9700</v>
      </c>
      <c r="E12">
        <v>59</v>
      </c>
      <c r="F12">
        <v>151</v>
      </c>
      <c r="G12" t="s">
        <v>24</v>
      </c>
      <c r="H12">
        <v>6.0000000000000001E-3</v>
      </c>
      <c r="K12" s="11" t="s">
        <v>64</v>
      </c>
      <c r="L12" s="11">
        <f>MAX(F8:F27)</f>
        <v>1002</v>
      </c>
    </row>
    <row r="13" spans="1:12" ht="19" x14ac:dyDescent="0.25">
      <c r="A13" s="5">
        <v>45565</v>
      </c>
      <c r="B13" t="s">
        <v>13</v>
      </c>
      <c r="C13" t="s">
        <v>17</v>
      </c>
      <c r="D13" s="2">
        <v>15700</v>
      </c>
      <c r="E13">
        <v>43</v>
      </c>
      <c r="F13">
        <v>178</v>
      </c>
      <c r="G13" t="s">
        <v>25</v>
      </c>
      <c r="H13">
        <v>3.0000000000000001E-3</v>
      </c>
      <c r="K13" s="19" t="s">
        <v>49</v>
      </c>
      <c r="L13" s="19">
        <f>MAX(H9:H28)</f>
        <v>1.6E-2</v>
      </c>
    </row>
    <row r="14" spans="1:12" ht="19" x14ac:dyDescent="0.25">
      <c r="A14" s="5">
        <v>45562</v>
      </c>
      <c r="B14" t="s">
        <v>16</v>
      </c>
      <c r="C14" t="s">
        <v>17</v>
      </c>
      <c r="D14" s="2">
        <v>12300</v>
      </c>
      <c r="E14">
        <v>70</v>
      </c>
      <c r="F14">
        <v>144</v>
      </c>
      <c r="G14" t="s">
        <v>26</v>
      </c>
      <c r="H14">
        <v>5.0000000000000001E-3</v>
      </c>
      <c r="K14" s="10" t="s">
        <v>50</v>
      </c>
      <c r="L14" s="10">
        <f>AVERAGE(D8:D27)</f>
        <v>15855</v>
      </c>
    </row>
    <row r="15" spans="1:12" ht="19" x14ac:dyDescent="0.25">
      <c r="A15" s="5">
        <v>45558</v>
      </c>
      <c r="B15" t="s">
        <v>13</v>
      </c>
      <c r="C15" t="s">
        <v>20</v>
      </c>
      <c r="D15" s="2">
        <v>5000</v>
      </c>
      <c r="E15">
        <v>39</v>
      </c>
      <c r="F15">
        <v>89</v>
      </c>
      <c r="G15" t="s">
        <v>27</v>
      </c>
      <c r="H15">
        <v>8.0000000000000002E-3</v>
      </c>
      <c r="K15" s="10" t="s">
        <v>51</v>
      </c>
      <c r="L15" s="22">
        <f>AVERAGE(E8:E27)</f>
        <v>129.6</v>
      </c>
    </row>
    <row r="16" spans="1:12" ht="19" x14ac:dyDescent="0.25">
      <c r="A16" s="5">
        <v>45555</v>
      </c>
      <c r="B16" t="s">
        <v>16</v>
      </c>
      <c r="C16" t="s">
        <v>17</v>
      </c>
      <c r="D16" s="2">
        <v>14700</v>
      </c>
      <c r="E16">
        <v>118</v>
      </c>
      <c r="F16">
        <v>350</v>
      </c>
      <c r="G16" t="s">
        <v>28</v>
      </c>
      <c r="H16">
        <v>8.0000000000000002E-3</v>
      </c>
      <c r="K16" s="10" t="s">
        <v>65</v>
      </c>
      <c r="L16" s="22">
        <f>AVERAGE(F8:F27)</f>
        <v>233.85</v>
      </c>
    </row>
    <row r="17" spans="1:12" ht="19" x14ac:dyDescent="0.25">
      <c r="A17" s="5">
        <v>45548</v>
      </c>
      <c r="B17" t="s">
        <v>16</v>
      </c>
      <c r="C17" t="s">
        <v>20</v>
      </c>
      <c r="D17" s="2">
        <v>13400</v>
      </c>
      <c r="E17">
        <v>106</v>
      </c>
      <c r="F17">
        <v>147</v>
      </c>
      <c r="G17" t="s">
        <v>29</v>
      </c>
      <c r="H17">
        <v>8.0000000000000002E-3</v>
      </c>
      <c r="K17" s="10" t="s">
        <v>52</v>
      </c>
      <c r="L17" s="21">
        <f>AVERAGE(H8:H27)</f>
        <v>7.0500000000000007E-3</v>
      </c>
    </row>
    <row r="18" spans="1:12" ht="19" x14ac:dyDescent="0.25">
      <c r="A18" s="5">
        <v>45546</v>
      </c>
      <c r="B18" t="s">
        <v>23</v>
      </c>
      <c r="C18" t="s">
        <v>17</v>
      </c>
      <c r="D18" s="2">
        <v>20700</v>
      </c>
      <c r="E18">
        <v>101</v>
      </c>
      <c r="F18">
        <v>151</v>
      </c>
      <c r="G18" t="s">
        <v>30</v>
      </c>
      <c r="H18">
        <v>5.0000000000000001E-3</v>
      </c>
      <c r="K18" s="9"/>
    </row>
    <row r="19" spans="1:12" ht="19" x14ac:dyDescent="0.25">
      <c r="A19" s="5">
        <v>45544</v>
      </c>
      <c r="B19" t="s">
        <v>13</v>
      </c>
      <c r="C19" t="s">
        <v>17</v>
      </c>
      <c r="D19" s="2">
        <v>19600</v>
      </c>
      <c r="E19">
        <v>160</v>
      </c>
      <c r="F19">
        <v>237</v>
      </c>
      <c r="G19" t="s">
        <v>31</v>
      </c>
      <c r="H19">
        <v>8.0000000000000002E-3</v>
      </c>
      <c r="K19" s="11" t="s">
        <v>53</v>
      </c>
      <c r="L19" s="11"/>
    </row>
    <row r="20" spans="1:12" ht="19" x14ac:dyDescent="0.25">
      <c r="A20" s="5">
        <v>45541</v>
      </c>
      <c r="B20" t="s">
        <v>16</v>
      </c>
      <c r="C20" t="s">
        <v>20</v>
      </c>
      <c r="D20" s="2">
        <v>38300</v>
      </c>
      <c r="E20">
        <v>461</v>
      </c>
      <c r="F20" s="18">
        <v>1002</v>
      </c>
      <c r="G20" t="s">
        <v>32</v>
      </c>
      <c r="H20">
        <v>1.2E-2</v>
      </c>
      <c r="K20" s="11" t="s">
        <v>54</v>
      </c>
      <c r="L20" s="11">
        <f>COUNTIF(B8:B27, "Thursday")</f>
        <v>1</v>
      </c>
    </row>
    <row r="21" spans="1:12" ht="19" x14ac:dyDescent="0.25">
      <c r="A21" s="5">
        <v>45539</v>
      </c>
      <c r="B21" t="s">
        <v>23</v>
      </c>
      <c r="C21" t="s">
        <v>17</v>
      </c>
      <c r="D21" s="2">
        <v>28100</v>
      </c>
      <c r="E21">
        <v>279</v>
      </c>
      <c r="F21">
        <v>630</v>
      </c>
      <c r="G21" t="s">
        <v>33</v>
      </c>
      <c r="H21">
        <v>1.0999999999999999E-2</v>
      </c>
      <c r="K21" s="11" t="s">
        <v>55</v>
      </c>
      <c r="L21" s="11">
        <f>COUNTIF(B8:B27, "Wednesday")</f>
        <v>4</v>
      </c>
    </row>
    <row r="22" spans="1:12" ht="19" x14ac:dyDescent="0.25">
      <c r="A22" s="5">
        <v>45537</v>
      </c>
      <c r="B22" t="s">
        <v>13</v>
      </c>
      <c r="C22" t="s">
        <v>20</v>
      </c>
      <c r="D22" s="16">
        <v>38400</v>
      </c>
      <c r="E22" s="17">
        <v>614</v>
      </c>
      <c r="F22">
        <v>767</v>
      </c>
      <c r="G22" t="s">
        <v>34</v>
      </c>
      <c r="H22" s="20">
        <v>1.6E-2</v>
      </c>
      <c r="K22" s="11" t="s">
        <v>56</v>
      </c>
      <c r="L22" s="11">
        <f>COUNTIF(B8:B27, "Tuesday")</f>
        <v>1</v>
      </c>
    </row>
    <row r="23" spans="1:12" ht="19" x14ac:dyDescent="0.25">
      <c r="A23" s="5">
        <v>45534</v>
      </c>
      <c r="B23" t="s">
        <v>16</v>
      </c>
      <c r="C23" t="s">
        <v>17</v>
      </c>
      <c r="D23" s="2">
        <v>14200</v>
      </c>
      <c r="E23">
        <v>88</v>
      </c>
      <c r="F23">
        <v>146</v>
      </c>
      <c r="G23" t="s">
        <v>35</v>
      </c>
      <c r="H23">
        <v>6.0000000000000001E-3</v>
      </c>
      <c r="K23" s="11" t="s">
        <v>57</v>
      </c>
      <c r="L23" s="11">
        <f>COUNTIF(B8:B27, "Monday")</f>
        <v>6</v>
      </c>
    </row>
    <row r="24" spans="1:12" ht="19" x14ac:dyDescent="0.25">
      <c r="A24" s="5">
        <v>45532</v>
      </c>
      <c r="B24" t="s">
        <v>23</v>
      </c>
      <c r="C24" t="s">
        <v>17</v>
      </c>
      <c r="D24" s="2">
        <v>25200</v>
      </c>
      <c r="E24">
        <v>90</v>
      </c>
      <c r="F24">
        <v>43</v>
      </c>
      <c r="G24" t="s">
        <v>36</v>
      </c>
      <c r="H24">
        <v>4.0000000000000001E-3</v>
      </c>
      <c r="K24" s="11" t="s">
        <v>58</v>
      </c>
      <c r="L24" s="11">
        <f>COUNTIF(B8:B27, "Sunday")</f>
        <v>1</v>
      </c>
    </row>
    <row r="25" spans="1:12" ht="19" x14ac:dyDescent="0.25">
      <c r="A25" s="5">
        <v>45530</v>
      </c>
      <c r="B25" t="s">
        <v>13</v>
      </c>
      <c r="C25" t="s">
        <v>20</v>
      </c>
      <c r="D25" s="2">
        <v>8400</v>
      </c>
      <c r="E25">
        <v>130</v>
      </c>
      <c r="F25">
        <v>115</v>
      </c>
      <c r="G25" t="s">
        <v>37</v>
      </c>
      <c r="H25">
        <v>1.4999999999999999E-2</v>
      </c>
      <c r="K25" s="11" t="s">
        <v>59</v>
      </c>
      <c r="L25" s="11">
        <f>COUNTIF(B8:B27, "Saturday")</f>
        <v>0</v>
      </c>
    </row>
    <row r="26" spans="1:12" ht="19" x14ac:dyDescent="0.25">
      <c r="A26" s="5">
        <v>45529</v>
      </c>
      <c r="B26" t="s">
        <v>38</v>
      </c>
      <c r="C26" t="s">
        <v>17</v>
      </c>
      <c r="D26" s="2">
        <v>8200</v>
      </c>
      <c r="E26">
        <v>50</v>
      </c>
      <c r="F26">
        <v>37</v>
      </c>
      <c r="G26" t="s">
        <v>39</v>
      </c>
      <c r="H26">
        <v>6.0000000000000001E-3</v>
      </c>
      <c r="K26" s="11" t="s">
        <v>60</v>
      </c>
      <c r="L26" s="11">
        <f>COUNTIF(B8:B27, "Friday")</f>
        <v>7</v>
      </c>
    </row>
    <row r="27" spans="1:12" ht="19" x14ac:dyDescent="0.25">
      <c r="A27" s="5">
        <v>45526</v>
      </c>
      <c r="B27" t="s">
        <v>40</v>
      </c>
      <c r="C27" t="s">
        <v>17</v>
      </c>
      <c r="D27" s="2">
        <v>6100</v>
      </c>
      <c r="E27">
        <v>25</v>
      </c>
      <c r="F27">
        <v>21</v>
      </c>
      <c r="G27" t="s">
        <v>41</v>
      </c>
      <c r="H27">
        <v>4.0000000000000001E-3</v>
      </c>
      <c r="K27" s="9"/>
    </row>
    <row r="28" spans="1:12" ht="19" x14ac:dyDescent="0.25">
      <c r="K28" s="11" t="s">
        <v>61</v>
      </c>
      <c r="L28" s="23">
        <f>AVERAGE(L20:L26)</f>
        <v>2.8571428571428572</v>
      </c>
    </row>
    <row r="30" spans="1:12" ht="22" x14ac:dyDescent="0.3">
      <c r="C30" s="3" t="s">
        <v>42</v>
      </c>
      <c r="K30" s="12" t="s">
        <v>62</v>
      </c>
      <c r="L30" s="12"/>
    </row>
    <row r="31" spans="1:12" x14ac:dyDescent="0.2">
      <c r="B31" t="s">
        <v>43</v>
      </c>
      <c r="C31">
        <v>13</v>
      </c>
      <c r="K31" s="13" t="s">
        <v>63</v>
      </c>
      <c r="L31" s="41">
        <f>(L14+L15+L16)/B4</f>
        <v>10.95101282916948</v>
      </c>
    </row>
    <row r="32" spans="1:12" x14ac:dyDescent="0.2">
      <c r="B32" t="s">
        <v>44</v>
      </c>
      <c r="C32">
        <v>7</v>
      </c>
      <c r="K32" s="30"/>
      <c r="L32" s="44"/>
    </row>
    <row r="33" spans="11:11" x14ac:dyDescent="0.2">
      <c r="K33" s="30"/>
    </row>
    <row r="34" spans="11:11" x14ac:dyDescent="0.2">
      <c r="K34" s="30"/>
    </row>
  </sheetData>
  <conditionalFormatting sqref="D7:E7">
    <cfRule type="top10" dxfId="7" priority="2" rank="10"/>
  </conditionalFormatting>
  <conditionalFormatting sqref="F7">
    <cfRule type="top10" dxfId="6" priority="1" rank="10"/>
  </conditionalFormatting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2E70-AD9C-8046-8521-DD09EF3E2DEF}">
  <dimension ref="A1:L36"/>
  <sheetViews>
    <sheetView workbookViewId="0">
      <selection activeCell="L14" sqref="L14"/>
    </sheetView>
  </sheetViews>
  <sheetFormatPr baseColWidth="10" defaultRowHeight="16" x14ac:dyDescent="0.2"/>
  <cols>
    <col min="1" max="1" width="13.1640625" customWidth="1"/>
    <col min="2" max="2" width="11.1640625" bestFit="1" customWidth="1"/>
    <col min="3" max="3" width="14.33203125" bestFit="1" customWidth="1"/>
    <col min="5" max="6" width="13.1640625" bestFit="1" customWidth="1"/>
    <col min="7" max="7" width="52.5" bestFit="1" customWidth="1"/>
    <col min="8" max="8" width="26.33203125" bestFit="1" customWidth="1"/>
    <col min="11" max="11" width="43" bestFit="1" customWidth="1"/>
  </cols>
  <sheetData>
    <row r="1" spans="1:12" ht="27" x14ac:dyDescent="0.35">
      <c r="A1" s="1" t="s">
        <v>103</v>
      </c>
      <c r="D1" s="1" t="s">
        <v>105</v>
      </c>
      <c r="E1" s="1"/>
    </row>
    <row r="2" spans="1:12" x14ac:dyDescent="0.2">
      <c r="A2" t="s">
        <v>2</v>
      </c>
      <c r="B2" s="6" t="s">
        <v>104</v>
      </c>
    </row>
    <row r="3" spans="1:12" x14ac:dyDescent="0.2">
      <c r="A3" t="s">
        <v>4</v>
      </c>
      <c r="B3">
        <v>19</v>
      </c>
    </row>
    <row r="4" spans="1:12" x14ac:dyDescent="0.2">
      <c r="A4" t="s">
        <v>5</v>
      </c>
      <c r="B4" s="2">
        <v>1450</v>
      </c>
    </row>
    <row r="7" spans="1:12" ht="22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14</v>
      </c>
      <c r="G7" s="3" t="s">
        <v>11</v>
      </c>
      <c r="H7" s="4" t="s">
        <v>12</v>
      </c>
      <c r="K7" s="7" t="s">
        <v>45</v>
      </c>
    </row>
    <row r="8" spans="1:12" ht="25" customHeight="1" x14ac:dyDescent="0.25">
      <c r="A8" s="5">
        <v>45587</v>
      </c>
      <c r="B8" t="s">
        <v>19</v>
      </c>
      <c r="C8" t="s">
        <v>17</v>
      </c>
      <c r="D8" s="2">
        <v>265</v>
      </c>
      <c r="E8">
        <v>3</v>
      </c>
      <c r="F8">
        <v>20</v>
      </c>
      <c r="G8" t="s">
        <v>106</v>
      </c>
      <c r="H8">
        <f>E8/D8</f>
        <v>1.1320754716981131E-2</v>
      </c>
      <c r="K8" s="8" t="s">
        <v>46</v>
      </c>
    </row>
    <row r="9" spans="1:12" ht="19" x14ac:dyDescent="0.25">
      <c r="A9" s="5">
        <v>45583</v>
      </c>
      <c r="B9" t="s">
        <v>16</v>
      </c>
      <c r="C9" t="s">
        <v>17</v>
      </c>
      <c r="D9" s="2">
        <v>225</v>
      </c>
      <c r="E9">
        <v>1</v>
      </c>
      <c r="F9">
        <v>7</v>
      </c>
      <c r="G9" t="s">
        <v>107</v>
      </c>
      <c r="H9">
        <f t="shared" ref="H9:H27" si="0">E9/D9</f>
        <v>4.4444444444444444E-3</v>
      </c>
      <c r="K9" s="9"/>
    </row>
    <row r="10" spans="1:12" ht="19" x14ac:dyDescent="0.25">
      <c r="A10" s="5">
        <v>45579</v>
      </c>
      <c r="B10" t="s">
        <v>13</v>
      </c>
      <c r="C10" t="s">
        <v>17</v>
      </c>
      <c r="D10" s="16">
        <v>2100</v>
      </c>
      <c r="E10" s="17">
        <v>50</v>
      </c>
      <c r="F10" s="45">
        <v>62</v>
      </c>
      <c r="G10" t="s">
        <v>21</v>
      </c>
      <c r="H10">
        <f t="shared" si="0"/>
        <v>2.3809523809523808E-2</v>
      </c>
      <c r="K10" s="15" t="s">
        <v>47</v>
      </c>
      <c r="L10" s="15">
        <f>MAX(D8:D27)</f>
        <v>2100</v>
      </c>
    </row>
    <row r="11" spans="1:12" ht="19" x14ac:dyDescent="0.25">
      <c r="A11" s="5">
        <v>45576</v>
      </c>
      <c r="B11" t="s">
        <v>16</v>
      </c>
      <c r="C11" t="s">
        <v>17</v>
      </c>
      <c r="D11" s="2">
        <v>1200</v>
      </c>
      <c r="E11">
        <v>19</v>
      </c>
      <c r="F11">
        <v>29</v>
      </c>
      <c r="G11" t="s">
        <v>109</v>
      </c>
      <c r="H11">
        <f t="shared" si="0"/>
        <v>1.5833333333333335E-2</v>
      </c>
      <c r="K11" s="14" t="s">
        <v>48</v>
      </c>
      <c r="L11" s="14">
        <f>MAX(E8:E27)</f>
        <v>50</v>
      </c>
    </row>
    <row r="12" spans="1:12" ht="19" x14ac:dyDescent="0.25">
      <c r="A12" s="5">
        <v>45573</v>
      </c>
      <c r="B12" t="s">
        <v>19</v>
      </c>
      <c r="C12" t="s">
        <v>20</v>
      </c>
      <c r="D12" s="2">
        <v>307</v>
      </c>
      <c r="E12">
        <v>7</v>
      </c>
      <c r="F12">
        <v>22</v>
      </c>
      <c r="G12" t="s">
        <v>110</v>
      </c>
      <c r="H12">
        <f t="shared" si="0"/>
        <v>2.2801302931596091E-2</v>
      </c>
      <c r="K12" s="11" t="s">
        <v>64</v>
      </c>
      <c r="L12" s="11">
        <f>MAX(F8:F27)</f>
        <v>62</v>
      </c>
    </row>
    <row r="13" spans="1:12" ht="19" x14ac:dyDescent="0.25">
      <c r="A13" s="5">
        <v>45569</v>
      </c>
      <c r="B13" t="s">
        <v>16</v>
      </c>
      <c r="C13" t="s">
        <v>17</v>
      </c>
      <c r="D13" s="2">
        <v>300</v>
      </c>
      <c r="E13">
        <v>2</v>
      </c>
      <c r="F13">
        <v>11</v>
      </c>
      <c r="G13" t="s">
        <v>111</v>
      </c>
      <c r="H13">
        <f t="shared" si="0"/>
        <v>6.6666666666666671E-3</v>
      </c>
      <c r="K13" s="19" t="s">
        <v>49</v>
      </c>
      <c r="L13" s="19">
        <f>MAX(H9:H28)</f>
        <v>3.6231884057971016E-2</v>
      </c>
    </row>
    <row r="14" spans="1:12" ht="19" x14ac:dyDescent="0.25">
      <c r="A14" s="5">
        <v>45567</v>
      </c>
      <c r="B14" t="s">
        <v>112</v>
      </c>
      <c r="C14" t="s">
        <v>20</v>
      </c>
      <c r="D14" s="2">
        <v>387</v>
      </c>
      <c r="E14">
        <v>13</v>
      </c>
      <c r="F14">
        <v>32</v>
      </c>
      <c r="G14" t="s">
        <v>113</v>
      </c>
      <c r="H14">
        <f t="shared" si="0"/>
        <v>3.3591731266149873E-2</v>
      </c>
      <c r="K14" s="10" t="s">
        <v>50</v>
      </c>
      <c r="L14" s="22">
        <f>AVERAGE(D8:D27)</f>
        <v>455.7</v>
      </c>
    </row>
    <row r="15" spans="1:12" ht="19" x14ac:dyDescent="0.25">
      <c r="A15" s="5">
        <v>45565</v>
      </c>
      <c r="B15" t="s">
        <v>13</v>
      </c>
      <c r="C15" t="s">
        <v>17</v>
      </c>
      <c r="D15" s="2">
        <v>350</v>
      </c>
      <c r="E15">
        <v>6</v>
      </c>
      <c r="F15">
        <v>17</v>
      </c>
      <c r="G15" t="s">
        <v>27</v>
      </c>
      <c r="H15">
        <f t="shared" si="0"/>
        <v>1.7142857142857144E-2</v>
      </c>
      <c r="K15" s="10" t="s">
        <v>51</v>
      </c>
      <c r="L15" s="22">
        <f>AVERAGE(E8:E27)</f>
        <v>7.3</v>
      </c>
    </row>
    <row r="16" spans="1:12" ht="19" x14ac:dyDescent="0.25">
      <c r="A16" s="5">
        <v>45562</v>
      </c>
      <c r="B16" t="s">
        <v>16</v>
      </c>
      <c r="C16" t="s">
        <v>17</v>
      </c>
      <c r="D16" s="2">
        <v>555</v>
      </c>
      <c r="E16">
        <v>6</v>
      </c>
      <c r="F16">
        <v>24</v>
      </c>
      <c r="G16" t="s">
        <v>114</v>
      </c>
      <c r="H16">
        <f t="shared" si="0"/>
        <v>1.0810810810810811E-2</v>
      </c>
      <c r="K16" s="10" t="s">
        <v>65</v>
      </c>
      <c r="L16" s="22">
        <f>AVERAGE(F8:F27)</f>
        <v>19.149999999999999</v>
      </c>
    </row>
    <row r="17" spans="1:12" ht="19" x14ac:dyDescent="0.25">
      <c r="A17" s="5">
        <v>45559</v>
      </c>
      <c r="B17" t="s">
        <v>19</v>
      </c>
      <c r="C17" t="s">
        <v>20</v>
      </c>
      <c r="D17" s="2">
        <v>236</v>
      </c>
      <c r="E17">
        <v>1</v>
      </c>
      <c r="F17">
        <v>16</v>
      </c>
      <c r="G17" t="s">
        <v>115</v>
      </c>
      <c r="H17">
        <f t="shared" si="0"/>
        <v>4.2372881355932203E-3</v>
      </c>
      <c r="K17" s="10" t="s">
        <v>52</v>
      </c>
      <c r="L17" s="21">
        <f>AVERAGE(H8:H27)</f>
        <v>1.3760818296056182E-2</v>
      </c>
    </row>
    <row r="18" spans="1:12" ht="19" x14ac:dyDescent="0.25">
      <c r="A18" s="5">
        <v>45558</v>
      </c>
      <c r="B18" t="s">
        <v>13</v>
      </c>
      <c r="C18" t="s">
        <v>20</v>
      </c>
      <c r="D18" s="2">
        <v>171</v>
      </c>
      <c r="E18">
        <v>2</v>
      </c>
      <c r="F18">
        <v>13</v>
      </c>
      <c r="G18" t="s">
        <v>116</v>
      </c>
      <c r="H18">
        <f t="shared" si="0"/>
        <v>1.1695906432748537E-2</v>
      </c>
      <c r="K18" s="9"/>
    </row>
    <row r="19" spans="1:12" ht="19" x14ac:dyDescent="0.25">
      <c r="A19" s="5">
        <v>45555</v>
      </c>
      <c r="B19" t="s">
        <v>16</v>
      </c>
      <c r="C19" t="s">
        <v>17</v>
      </c>
      <c r="D19" s="2">
        <v>721</v>
      </c>
      <c r="E19">
        <v>6</v>
      </c>
      <c r="F19">
        <v>40</v>
      </c>
      <c r="G19" t="s">
        <v>117</v>
      </c>
      <c r="H19">
        <f t="shared" si="0"/>
        <v>8.321775312066574E-3</v>
      </c>
      <c r="K19" s="11" t="s">
        <v>53</v>
      </c>
      <c r="L19" s="11"/>
    </row>
    <row r="20" spans="1:12" ht="19" x14ac:dyDescent="0.25">
      <c r="A20" s="5">
        <v>45552</v>
      </c>
      <c r="B20" t="s">
        <v>19</v>
      </c>
      <c r="C20" t="s">
        <v>17</v>
      </c>
      <c r="D20" s="2">
        <v>163</v>
      </c>
      <c r="E20">
        <v>1</v>
      </c>
      <c r="F20" s="32">
        <v>3</v>
      </c>
      <c r="G20" t="s">
        <v>118</v>
      </c>
      <c r="H20">
        <f t="shared" si="0"/>
        <v>6.1349693251533744E-3</v>
      </c>
      <c r="K20" s="11" t="s">
        <v>54</v>
      </c>
      <c r="L20" s="11">
        <f>COUNTIF(B8:B27, "Thursday")</f>
        <v>0</v>
      </c>
    </row>
    <row r="21" spans="1:12" ht="19" x14ac:dyDescent="0.25">
      <c r="A21" s="5">
        <v>45548</v>
      </c>
      <c r="B21" t="s">
        <v>16</v>
      </c>
      <c r="C21" t="s">
        <v>17</v>
      </c>
      <c r="D21" s="2">
        <v>334</v>
      </c>
      <c r="E21">
        <v>3</v>
      </c>
      <c r="F21">
        <v>14</v>
      </c>
      <c r="G21" t="s">
        <v>119</v>
      </c>
      <c r="H21">
        <f t="shared" si="0"/>
        <v>8.9820359281437123E-3</v>
      </c>
      <c r="K21" s="11" t="s">
        <v>55</v>
      </c>
      <c r="L21" s="11">
        <f>COUNTIF(B8:B27, "Wednesday")</f>
        <v>0</v>
      </c>
    </row>
    <row r="22" spans="1:12" ht="19" x14ac:dyDescent="0.25">
      <c r="A22" s="5">
        <v>45546</v>
      </c>
      <c r="B22" t="s">
        <v>112</v>
      </c>
      <c r="C22" t="s">
        <v>17</v>
      </c>
      <c r="D22" s="32">
        <v>274</v>
      </c>
      <c r="E22" s="30">
        <v>3</v>
      </c>
      <c r="F22" s="30">
        <v>4</v>
      </c>
      <c r="G22" t="s">
        <v>120</v>
      </c>
      <c r="H22">
        <f t="shared" si="0"/>
        <v>1.0948905109489052E-2</v>
      </c>
      <c r="K22" s="11" t="s">
        <v>56</v>
      </c>
      <c r="L22" s="11">
        <f>COUNTIF(B8:B27, "Tuesday")</f>
        <v>4</v>
      </c>
    </row>
    <row r="23" spans="1:12" ht="19" x14ac:dyDescent="0.25">
      <c r="A23" s="5">
        <v>45544</v>
      </c>
      <c r="B23" t="s">
        <v>13</v>
      </c>
      <c r="C23" t="s">
        <v>17</v>
      </c>
      <c r="D23" s="2">
        <v>216</v>
      </c>
      <c r="E23" s="30">
        <v>2</v>
      </c>
      <c r="F23" s="30">
        <v>4</v>
      </c>
      <c r="G23" t="s">
        <v>121</v>
      </c>
      <c r="H23">
        <f t="shared" si="0"/>
        <v>9.2592592592592587E-3</v>
      </c>
      <c r="K23" s="11" t="s">
        <v>57</v>
      </c>
      <c r="L23" s="11">
        <f>COUNTIF(B8:B27, "Monday")</f>
        <v>5</v>
      </c>
    </row>
    <row r="24" spans="1:12" ht="19" x14ac:dyDescent="0.25">
      <c r="A24" s="5">
        <v>45541</v>
      </c>
      <c r="B24" t="s">
        <v>16</v>
      </c>
      <c r="C24" t="s">
        <v>20</v>
      </c>
      <c r="D24" s="2">
        <v>212</v>
      </c>
      <c r="E24" s="30">
        <v>1</v>
      </c>
      <c r="F24" s="30">
        <v>12</v>
      </c>
      <c r="G24" t="s">
        <v>122</v>
      </c>
      <c r="H24">
        <f t="shared" si="0"/>
        <v>4.7169811320754715E-3</v>
      </c>
      <c r="K24" s="11" t="s">
        <v>58</v>
      </c>
      <c r="L24" s="11">
        <f>COUNTIF(B8:B27, "Sunday")</f>
        <v>0</v>
      </c>
    </row>
    <row r="25" spans="1:12" ht="19" x14ac:dyDescent="0.25">
      <c r="A25" s="5">
        <v>45539</v>
      </c>
      <c r="B25" t="s">
        <v>112</v>
      </c>
      <c r="C25" t="s">
        <v>17</v>
      </c>
      <c r="D25" s="2">
        <v>276</v>
      </c>
      <c r="E25" s="30">
        <v>10</v>
      </c>
      <c r="F25" s="30">
        <v>9</v>
      </c>
      <c r="G25" t="s">
        <v>123</v>
      </c>
      <c r="H25" s="19">
        <f t="shared" si="0"/>
        <v>3.6231884057971016E-2</v>
      </c>
      <c r="K25" s="11" t="s">
        <v>59</v>
      </c>
      <c r="L25" s="11">
        <f>COUNTIF(B8:B27, "Saturday")</f>
        <v>0</v>
      </c>
    </row>
    <row r="26" spans="1:12" ht="19" x14ac:dyDescent="0.25">
      <c r="A26" s="5">
        <v>45537</v>
      </c>
      <c r="B26" t="s">
        <v>13</v>
      </c>
      <c r="C26" t="s">
        <v>17</v>
      </c>
      <c r="D26" s="2">
        <v>289</v>
      </c>
      <c r="E26" s="30">
        <v>6</v>
      </c>
      <c r="F26" s="30">
        <v>21</v>
      </c>
      <c r="G26" t="s">
        <v>120</v>
      </c>
      <c r="H26">
        <f t="shared" si="0"/>
        <v>2.0761245674740483E-2</v>
      </c>
      <c r="K26" s="11" t="s">
        <v>60</v>
      </c>
      <c r="L26" s="11">
        <f>COUNTIF(B8:B27, "Friday")</f>
        <v>8</v>
      </c>
    </row>
    <row r="27" spans="1:12" ht="19" x14ac:dyDescent="0.25">
      <c r="A27" s="5">
        <v>45534</v>
      </c>
      <c r="B27" t="s">
        <v>16</v>
      </c>
      <c r="C27" t="s">
        <v>17</v>
      </c>
      <c r="D27" s="2">
        <v>533</v>
      </c>
      <c r="E27" s="30">
        <v>4</v>
      </c>
      <c r="F27" s="30">
        <v>23</v>
      </c>
      <c r="G27" t="s">
        <v>124</v>
      </c>
      <c r="H27">
        <f t="shared" si="0"/>
        <v>7.5046904315196998E-3</v>
      </c>
      <c r="K27" s="9"/>
    </row>
    <row r="28" spans="1:12" ht="19" x14ac:dyDescent="0.25">
      <c r="K28" s="11" t="s">
        <v>61</v>
      </c>
      <c r="L28" s="23">
        <f>AVERAGE(L20:L26)</f>
        <v>2.4285714285714284</v>
      </c>
    </row>
    <row r="30" spans="1:12" ht="22" x14ac:dyDescent="0.3">
      <c r="C30" s="3" t="s">
        <v>42</v>
      </c>
      <c r="K30" s="12" t="s">
        <v>125</v>
      </c>
      <c r="L30" s="42"/>
    </row>
    <row r="31" spans="1:12" x14ac:dyDescent="0.2">
      <c r="B31" t="s">
        <v>43</v>
      </c>
      <c r="C31">
        <v>15</v>
      </c>
      <c r="K31" s="13" t="s">
        <v>63</v>
      </c>
      <c r="L31" s="41">
        <f>(L14+L15+L16)/B4</f>
        <v>0.33251724137931032</v>
      </c>
    </row>
    <row r="32" spans="1:12" x14ac:dyDescent="0.2">
      <c r="B32" t="s">
        <v>44</v>
      </c>
      <c r="C32">
        <v>5</v>
      </c>
      <c r="K32" s="30"/>
      <c r="L32" s="43"/>
    </row>
    <row r="33" spans="11:11" x14ac:dyDescent="0.2">
      <c r="K33" s="30"/>
    </row>
    <row r="34" spans="11:11" x14ac:dyDescent="0.2">
      <c r="K34" s="30"/>
    </row>
    <row r="35" spans="11:11" x14ac:dyDescent="0.2">
      <c r="K35" s="30"/>
    </row>
    <row r="36" spans="11:11" x14ac:dyDescent="0.2">
      <c r="K36" s="30"/>
    </row>
  </sheetData>
  <conditionalFormatting sqref="D7:E7">
    <cfRule type="top10" dxfId="5" priority="2" rank="10"/>
  </conditionalFormatting>
  <conditionalFormatting sqref="F7">
    <cfRule type="top10" dxfId="4" priority="1" rank="10"/>
  </conditionalFormatting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F2AA-7875-0D47-AC17-FFA3AEA1B3FE}">
  <dimension ref="A1:AA28"/>
  <sheetViews>
    <sheetView zoomScale="91" zoomScaleNormal="52" workbookViewId="0">
      <selection activeCell="C26" sqref="C26:C28"/>
    </sheetView>
  </sheetViews>
  <sheetFormatPr baseColWidth="10" defaultColWidth="11.1640625" defaultRowHeight="16" x14ac:dyDescent="0.2"/>
  <cols>
    <col min="1" max="1" width="22.83203125" customWidth="1"/>
    <col min="2" max="2" width="25.6640625" customWidth="1"/>
    <col min="3" max="3" width="36" customWidth="1"/>
    <col min="6" max="6" width="22.33203125" customWidth="1"/>
    <col min="7" max="7" width="36.1640625" customWidth="1"/>
    <col min="8" max="8" width="40.83203125" customWidth="1"/>
    <col min="11" max="11" width="26.5" customWidth="1"/>
    <col min="12" max="12" width="24.6640625" customWidth="1"/>
    <col min="13" max="13" width="27.6640625" customWidth="1"/>
    <col min="16" max="16" width="24.1640625" customWidth="1"/>
    <col min="17" max="17" width="46.5" customWidth="1"/>
    <col min="18" max="18" width="21.6640625" customWidth="1"/>
    <col min="19" max="19" width="15" customWidth="1"/>
    <col min="21" max="21" width="26.1640625" customWidth="1"/>
    <col min="22" max="22" width="31.5" customWidth="1"/>
    <col min="24" max="24" width="40.1640625" customWidth="1"/>
  </cols>
  <sheetData>
    <row r="1" spans="1:27" ht="24" x14ac:dyDescent="0.3">
      <c r="A1" s="29" t="s">
        <v>92</v>
      </c>
    </row>
    <row r="2" spans="1:27" x14ac:dyDescent="0.2"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x14ac:dyDescent="0.2">
      <c r="A3" s="27" t="s">
        <v>66</v>
      </c>
      <c r="B3" s="27"/>
      <c r="C3" s="27"/>
      <c r="D3" s="28"/>
      <c r="E3" s="33"/>
      <c r="F3" s="34"/>
      <c r="G3" s="34"/>
      <c r="H3" s="34"/>
      <c r="I3" s="34"/>
      <c r="J3" s="33"/>
      <c r="K3" s="34"/>
      <c r="L3" s="34"/>
      <c r="M3" s="34"/>
      <c r="N3" s="34"/>
      <c r="O3" s="33"/>
      <c r="P3" s="34"/>
      <c r="Q3" s="34"/>
      <c r="R3" s="34"/>
      <c r="S3" s="34"/>
      <c r="T3" s="33"/>
      <c r="U3" s="34"/>
      <c r="V3" s="34"/>
      <c r="W3" s="34"/>
      <c r="X3" s="34"/>
      <c r="Y3" s="33"/>
      <c r="Z3" s="33"/>
      <c r="AA3" s="33"/>
    </row>
    <row r="4" spans="1:27" x14ac:dyDescent="0.2"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x14ac:dyDescent="0.2">
      <c r="A5" s="24" t="s">
        <v>67</v>
      </c>
      <c r="B5" s="24"/>
      <c r="C5" s="24" t="s">
        <v>68</v>
      </c>
      <c r="D5" s="24"/>
      <c r="E5" s="33"/>
      <c r="F5" s="33"/>
      <c r="G5" s="33"/>
      <c r="H5" s="33"/>
      <c r="I5" s="33"/>
      <c r="J5" s="33"/>
      <c r="K5" s="33"/>
      <c r="L5" s="33"/>
      <c r="M5" s="38"/>
      <c r="N5" s="38"/>
      <c r="O5" s="33"/>
      <c r="P5" s="33"/>
      <c r="Q5" s="33"/>
      <c r="R5" s="38"/>
      <c r="S5" s="38"/>
      <c r="T5" s="33"/>
      <c r="U5" s="33"/>
      <c r="V5" s="33"/>
      <c r="W5" s="38"/>
      <c r="X5" s="38"/>
      <c r="Y5" s="33"/>
      <c r="Z5" s="33"/>
      <c r="AA5" s="33"/>
    </row>
    <row r="6" spans="1:27" x14ac:dyDescent="0.2">
      <c r="A6" t="s">
        <v>69</v>
      </c>
      <c r="B6" t="s">
        <v>96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x14ac:dyDescent="0.2">
      <c r="A7" t="s">
        <v>70</v>
      </c>
      <c r="B7" t="s">
        <v>71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x14ac:dyDescent="0.2">
      <c r="A8" t="s">
        <v>72</v>
      </c>
      <c r="B8" t="s">
        <v>71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x14ac:dyDescent="0.2">
      <c r="A9" t="s">
        <v>73</v>
      </c>
      <c r="B9" t="s">
        <v>74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x14ac:dyDescent="0.2">
      <c r="A10" t="s">
        <v>75</v>
      </c>
      <c r="B10" t="s">
        <v>71</v>
      </c>
      <c r="C10" t="s">
        <v>97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x14ac:dyDescent="0.2">
      <c r="A11" t="s">
        <v>76</v>
      </c>
      <c r="B11" t="s">
        <v>74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 x14ac:dyDescent="0.2"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1:27" x14ac:dyDescent="0.2">
      <c r="A13" s="24" t="s">
        <v>77</v>
      </c>
      <c r="B13" s="24"/>
      <c r="C13" s="24"/>
      <c r="D13" s="24"/>
      <c r="E13" s="33"/>
      <c r="F13" s="33"/>
      <c r="G13" s="33"/>
      <c r="H13" s="33"/>
      <c r="I13" s="33"/>
      <c r="J13" s="33"/>
      <c r="K13" s="33"/>
      <c r="L13" s="39"/>
      <c r="M13" s="33"/>
      <c r="N13" s="33"/>
      <c r="O13" s="33"/>
      <c r="P13" s="33"/>
      <c r="Q13" s="33"/>
      <c r="R13" s="33"/>
      <c r="S13" s="33"/>
      <c r="T13" s="33"/>
      <c r="U13" s="33"/>
      <c r="V13" s="39"/>
      <c r="W13" s="33"/>
      <c r="X13" s="33"/>
      <c r="Y13" s="33"/>
      <c r="Z13" s="33"/>
      <c r="AA13" s="33"/>
    </row>
    <row r="14" spans="1:27" x14ac:dyDescent="0.2">
      <c r="A14" t="s">
        <v>78</v>
      </c>
      <c r="B14" s="26"/>
      <c r="C14" s="2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</row>
    <row r="15" spans="1:27" x14ac:dyDescent="0.2">
      <c r="A15" t="s">
        <v>79</v>
      </c>
      <c r="B15" s="26"/>
      <c r="C15" s="26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1:27" x14ac:dyDescent="0.2">
      <c r="A16" t="s">
        <v>80</v>
      </c>
      <c r="B16" s="26"/>
      <c r="C16" s="26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9"/>
      <c r="W16" s="33"/>
      <c r="X16" s="33"/>
      <c r="Y16" s="33"/>
      <c r="Z16" s="33"/>
      <c r="AA16" s="33"/>
    </row>
    <row r="17" spans="1:27" ht="34" customHeight="1" x14ac:dyDescent="0.2">
      <c r="A17" t="s">
        <v>81</v>
      </c>
      <c r="B17" s="25" t="s">
        <v>98</v>
      </c>
      <c r="C17" s="25"/>
      <c r="D17" s="25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spans="1:27" x14ac:dyDescent="0.2"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</row>
    <row r="19" spans="1:27" x14ac:dyDescent="0.2">
      <c r="A19" s="24" t="s">
        <v>82</v>
      </c>
      <c r="B19" s="24"/>
      <c r="C19" s="24"/>
      <c r="D19" s="24"/>
      <c r="E19" s="33"/>
      <c r="F19" s="33"/>
      <c r="G19" s="33"/>
      <c r="H19" s="33"/>
      <c r="I19" s="33"/>
      <c r="J19" s="33"/>
      <c r="K19" s="33"/>
      <c r="L19" s="39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x14ac:dyDescent="0.2">
      <c r="A20" t="s">
        <v>83</v>
      </c>
      <c r="B20" s="2">
        <v>16700000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9"/>
      <c r="W20" s="33"/>
      <c r="X20" s="33"/>
      <c r="Y20" s="33"/>
      <c r="Z20" s="33"/>
      <c r="AA20" s="33"/>
    </row>
    <row r="21" spans="1:27" x14ac:dyDescent="0.2">
      <c r="A21" t="s">
        <v>4</v>
      </c>
      <c r="B21">
        <v>211</v>
      </c>
      <c r="E21" s="33"/>
      <c r="F21" s="33"/>
      <c r="G21" s="33"/>
      <c r="H21" s="33"/>
      <c r="I21" s="33"/>
      <c r="J21" s="33"/>
      <c r="K21" s="33"/>
      <c r="L21" s="39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x14ac:dyDescent="0.2">
      <c r="A22" t="s">
        <v>84</v>
      </c>
      <c r="B22" s="2">
        <v>1571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x14ac:dyDescent="0.2">
      <c r="A23" t="s">
        <v>86</v>
      </c>
      <c r="B23" s="35">
        <f>B22/B20</f>
        <v>9.407185628742515E-5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x14ac:dyDescent="0.2"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x14ac:dyDescent="0.2">
      <c r="A25" s="24" t="s">
        <v>87</v>
      </c>
      <c r="B25" s="24" t="s">
        <v>85</v>
      </c>
      <c r="C25" s="24"/>
      <c r="D25" s="24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x14ac:dyDescent="0.2">
      <c r="A26" t="s">
        <v>88</v>
      </c>
      <c r="B26" t="s">
        <v>136</v>
      </c>
      <c r="C26" t="s">
        <v>90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x14ac:dyDescent="0.2">
      <c r="A27" t="s">
        <v>89</v>
      </c>
      <c r="B27" t="s">
        <v>169</v>
      </c>
      <c r="C27" t="s">
        <v>168</v>
      </c>
    </row>
    <row r="28" spans="1:27" x14ac:dyDescent="0.2">
      <c r="A28" t="s">
        <v>91</v>
      </c>
      <c r="B28" t="s">
        <v>136</v>
      </c>
      <c r="C28" t="s">
        <v>170</v>
      </c>
    </row>
  </sheetData>
  <mergeCells count="6">
    <mergeCell ref="U3:X3"/>
    <mergeCell ref="B17:D17"/>
    <mergeCell ref="A3:D3"/>
    <mergeCell ref="F3:I3"/>
    <mergeCell ref="K3:N3"/>
    <mergeCell ref="P3:S3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3A51-8FBD-CB41-8315-45D64AE5D4D6}">
  <dimension ref="A1:L35"/>
  <sheetViews>
    <sheetView zoomScale="92" zoomScaleNormal="100" workbookViewId="0">
      <selection activeCell="G17" sqref="G17"/>
    </sheetView>
  </sheetViews>
  <sheetFormatPr baseColWidth="10" defaultRowHeight="16" x14ac:dyDescent="0.2"/>
  <cols>
    <col min="1" max="1" width="13.1640625" customWidth="1"/>
    <col min="2" max="2" width="11.1640625" bestFit="1" customWidth="1"/>
    <col min="3" max="3" width="14.33203125" bestFit="1" customWidth="1"/>
    <col min="5" max="6" width="13.1640625" bestFit="1" customWidth="1"/>
    <col min="7" max="7" width="52.5" bestFit="1" customWidth="1"/>
    <col min="8" max="8" width="26.33203125" bestFit="1" customWidth="1"/>
    <col min="11" max="11" width="43" bestFit="1" customWidth="1"/>
  </cols>
  <sheetData>
    <row r="1" spans="1:12" ht="27" x14ac:dyDescent="0.35">
      <c r="A1" s="1" t="s">
        <v>93</v>
      </c>
      <c r="B1" s="47"/>
      <c r="C1" s="47"/>
      <c r="D1" s="1" t="s">
        <v>105</v>
      </c>
      <c r="E1" s="1"/>
      <c r="F1" s="47"/>
    </row>
    <row r="2" spans="1:12" x14ac:dyDescent="0.2">
      <c r="A2" t="s">
        <v>2</v>
      </c>
      <c r="B2" s="6" t="s">
        <v>126</v>
      </c>
    </row>
    <row r="3" spans="1:12" x14ac:dyDescent="0.2">
      <c r="A3" t="s">
        <v>4</v>
      </c>
      <c r="B3">
        <v>211</v>
      </c>
    </row>
    <row r="4" spans="1:12" x14ac:dyDescent="0.2">
      <c r="A4" t="s">
        <v>5</v>
      </c>
      <c r="B4" s="2">
        <v>1571</v>
      </c>
    </row>
    <row r="7" spans="1:12" ht="22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14</v>
      </c>
      <c r="G7" s="3" t="s">
        <v>11</v>
      </c>
      <c r="H7" s="4" t="s">
        <v>12</v>
      </c>
      <c r="K7" s="7" t="s">
        <v>45</v>
      </c>
    </row>
    <row r="8" spans="1:12" ht="25" customHeight="1" x14ac:dyDescent="0.25">
      <c r="A8" s="5">
        <v>45586</v>
      </c>
      <c r="B8" t="s">
        <v>13</v>
      </c>
      <c r="C8" t="s">
        <v>20</v>
      </c>
      <c r="D8" s="2">
        <v>61900</v>
      </c>
      <c r="E8">
        <v>348</v>
      </c>
      <c r="F8" s="2">
        <v>1644</v>
      </c>
      <c r="G8" t="s">
        <v>127</v>
      </c>
      <c r="H8" s="36">
        <f>E8/D8</f>
        <v>5.6219709208400644E-3</v>
      </c>
      <c r="K8" s="8" t="s">
        <v>46</v>
      </c>
    </row>
    <row r="9" spans="1:12" ht="19" x14ac:dyDescent="0.25">
      <c r="A9" s="5">
        <v>45580</v>
      </c>
      <c r="B9" t="s">
        <v>19</v>
      </c>
      <c r="C9" t="s">
        <v>20</v>
      </c>
      <c r="D9" s="2">
        <v>58200</v>
      </c>
      <c r="E9">
        <v>336</v>
      </c>
      <c r="F9">
        <v>861</v>
      </c>
      <c r="G9" t="s">
        <v>128</v>
      </c>
      <c r="H9" s="36">
        <f t="shared" ref="H9:H27" si="0">E9/D9</f>
        <v>5.7731958762886598E-3</v>
      </c>
      <c r="K9" s="9"/>
    </row>
    <row r="10" spans="1:12" ht="19" x14ac:dyDescent="0.25">
      <c r="A10" s="5">
        <v>45577</v>
      </c>
      <c r="B10" t="s">
        <v>108</v>
      </c>
      <c r="C10" t="s">
        <v>20</v>
      </c>
      <c r="D10" s="2">
        <v>43000</v>
      </c>
      <c r="E10">
        <v>407</v>
      </c>
      <c r="F10" s="2">
        <v>1741</v>
      </c>
      <c r="G10" t="s">
        <v>129</v>
      </c>
      <c r="H10" s="49">
        <f t="shared" si="0"/>
        <v>9.4651162790697681E-3</v>
      </c>
      <c r="K10" s="15" t="s">
        <v>47</v>
      </c>
      <c r="L10" s="15">
        <f>MAX(D8:D27)</f>
        <v>214000</v>
      </c>
    </row>
    <row r="11" spans="1:12" ht="19" x14ac:dyDescent="0.25">
      <c r="A11" s="5">
        <v>45575</v>
      </c>
      <c r="B11" t="s">
        <v>40</v>
      </c>
      <c r="C11" t="s">
        <v>20</v>
      </c>
      <c r="D11" s="2">
        <v>72000</v>
      </c>
      <c r="E11">
        <v>374</v>
      </c>
      <c r="F11" s="2">
        <v>1797</v>
      </c>
      <c r="G11" t="s">
        <v>130</v>
      </c>
      <c r="H11" s="36">
        <f t="shared" si="0"/>
        <v>5.1944444444444442E-3</v>
      </c>
      <c r="K11" s="14" t="s">
        <v>48</v>
      </c>
      <c r="L11" s="14">
        <f>MAX(E8:E27)</f>
        <v>1149</v>
      </c>
    </row>
    <row r="12" spans="1:12" ht="19" x14ac:dyDescent="0.25">
      <c r="A12" s="5">
        <v>45569</v>
      </c>
      <c r="B12" t="s">
        <v>16</v>
      </c>
      <c r="C12" t="s">
        <v>20</v>
      </c>
      <c r="D12" s="2">
        <v>34900</v>
      </c>
      <c r="E12">
        <v>220</v>
      </c>
      <c r="F12" s="39">
        <v>322</v>
      </c>
      <c r="G12" t="s">
        <v>131</v>
      </c>
      <c r="H12" s="36">
        <f t="shared" si="0"/>
        <v>6.3037249283667621E-3</v>
      </c>
      <c r="K12" s="11" t="s">
        <v>64</v>
      </c>
      <c r="L12" s="11">
        <f>MAX(F8:F27)</f>
        <v>13600</v>
      </c>
    </row>
    <row r="13" spans="1:12" ht="19" x14ac:dyDescent="0.25">
      <c r="A13" s="5">
        <v>45562</v>
      </c>
      <c r="B13" t="s">
        <v>16</v>
      </c>
      <c r="C13" t="s">
        <v>17</v>
      </c>
      <c r="D13" s="2">
        <v>86600</v>
      </c>
      <c r="E13">
        <v>456</v>
      </c>
      <c r="F13" s="2">
        <v>1972</v>
      </c>
      <c r="G13" t="s">
        <v>132</v>
      </c>
      <c r="H13" s="36">
        <f t="shared" si="0"/>
        <v>5.2655889145496538E-3</v>
      </c>
      <c r="K13" s="19" t="s">
        <v>49</v>
      </c>
      <c r="L13" s="19">
        <f>MAX(H9:H28)</f>
        <v>9.4651162790697681E-3</v>
      </c>
    </row>
    <row r="14" spans="1:12" ht="19" x14ac:dyDescent="0.25">
      <c r="A14" s="5">
        <v>45558</v>
      </c>
      <c r="B14" t="s">
        <v>19</v>
      </c>
      <c r="C14" t="s">
        <v>20</v>
      </c>
      <c r="D14" s="2">
        <v>59400</v>
      </c>
      <c r="E14">
        <v>321</v>
      </c>
      <c r="F14" s="2">
        <v>1313</v>
      </c>
      <c r="G14" t="s">
        <v>133</v>
      </c>
      <c r="H14" s="36">
        <f t="shared" si="0"/>
        <v>5.4040404040404041E-3</v>
      </c>
      <c r="K14" s="10" t="s">
        <v>50</v>
      </c>
      <c r="L14" s="10">
        <f>AVERAGE(D8:D27)</f>
        <v>63385</v>
      </c>
    </row>
    <row r="15" spans="1:12" ht="19" x14ac:dyDescent="0.25">
      <c r="A15" s="5">
        <v>45553</v>
      </c>
      <c r="B15" t="s">
        <v>23</v>
      </c>
      <c r="C15" t="s">
        <v>20</v>
      </c>
      <c r="D15" s="2">
        <v>38200</v>
      </c>
      <c r="E15">
        <v>243</v>
      </c>
      <c r="F15" s="2">
        <v>459</v>
      </c>
      <c r="G15" t="s">
        <v>134</v>
      </c>
      <c r="H15" s="36">
        <f t="shared" si="0"/>
        <v>6.3612565445026175E-3</v>
      </c>
      <c r="K15" s="10" t="s">
        <v>51</v>
      </c>
      <c r="L15" s="22">
        <f>AVERAGE(E8:E27)</f>
        <v>369.8</v>
      </c>
    </row>
    <row r="16" spans="1:12" ht="19" x14ac:dyDescent="0.25">
      <c r="A16" s="5">
        <v>45551</v>
      </c>
      <c r="B16" t="s">
        <v>13</v>
      </c>
      <c r="C16" t="s">
        <v>17</v>
      </c>
      <c r="D16" s="2">
        <v>23400</v>
      </c>
      <c r="E16">
        <v>149</v>
      </c>
      <c r="F16" s="2">
        <v>147</v>
      </c>
      <c r="G16" t="s">
        <v>135</v>
      </c>
      <c r="H16" s="36">
        <f t="shared" si="0"/>
        <v>6.3675213675213676E-3</v>
      </c>
      <c r="K16" s="10" t="s">
        <v>65</v>
      </c>
      <c r="L16" s="22">
        <f>AVERAGE(F8:F27)</f>
        <v>2042.35</v>
      </c>
    </row>
    <row r="17" spans="1:12" ht="19" x14ac:dyDescent="0.25">
      <c r="A17" s="5">
        <v>45547</v>
      </c>
      <c r="B17" t="s">
        <v>40</v>
      </c>
      <c r="C17" t="s">
        <v>20</v>
      </c>
      <c r="D17" s="15">
        <v>214000</v>
      </c>
      <c r="E17" s="14">
        <v>1149</v>
      </c>
      <c r="F17" s="11">
        <v>13600</v>
      </c>
      <c r="G17" t="s">
        <v>136</v>
      </c>
      <c r="H17" s="36">
        <f t="shared" si="0"/>
        <v>5.3691588785046733E-3</v>
      </c>
      <c r="K17" s="10" t="s">
        <v>52</v>
      </c>
      <c r="L17" s="21">
        <f>AVERAGE(H8:H27)</f>
        <v>6.226445283461707E-3</v>
      </c>
    </row>
    <row r="18" spans="1:12" ht="19" x14ac:dyDescent="0.25">
      <c r="A18" s="5">
        <v>45544</v>
      </c>
      <c r="B18" t="s">
        <v>13</v>
      </c>
      <c r="C18" t="s">
        <v>17</v>
      </c>
      <c r="D18" s="2">
        <v>164000</v>
      </c>
      <c r="E18">
        <v>673</v>
      </c>
      <c r="F18" s="2">
        <v>4715</v>
      </c>
      <c r="G18" t="s">
        <v>137</v>
      </c>
      <c r="H18" s="36">
        <f t="shared" si="0"/>
        <v>4.103658536585366E-3</v>
      </c>
      <c r="K18" s="9"/>
    </row>
    <row r="19" spans="1:12" ht="19" x14ac:dyDescent="0.25">
      <c r="A19" s="5">
        <v>45543</v>
      </c>
      <c r="B19" t="s">
        <v>38</v>
      </c>
      <c r="C19" t="s">
        <v>20</v>
      </c>
      <c r="D19" s="2">
        <v>44000</v>
      </c>
      <c r="E19">
        <v>274</v>
      </c>
      <c r="F19" s="2">
        <v>1317</v>
      </c>
      <c r="G19" t="s">
        <v>138</v>
      </c>
      <c r="H19" s="36">
        <f t="shared" si="0"/>
        <v>6.2272727272727271E-3</v>
      </c>
      <c r="K19" s="11" t="s">
        <v>53</v>
      </c>
      <c r="L19" s="11"/>
    </row>
    <row r="20" spans="1:12" ht="19" x14ac:dyDescent="0.25">
      <c r="A20" s="5">
        <v>45541</v>
      </c>
      <c r="B20" t="s">
        <v>16</v>
      </c>
      <c r="C20" t="s">
        <v>20</v>
      </c>
      <c r="D20" s="2">
        <v>32400</v>
      </c>
      <c r="E20">
        <v>176</v>
      </c>
      <c r="F20" s="32">
        <v>239</v>
      </c>
      <c r="G20" t="s">
        <v>139</v>
      </c>
      <c r="H20" s="36">
        <f t="shared" si="0"/>
        <v>5.4320987654320986E-3</v>
      </c>
      <c r="K20" s="11" t="s">
        <v>54</v>
      </c>
      <c r="L20" s="11">
        <f>COUNTIF(B8:B27, "Thursday")</f>
        <v>2</v>
      </c>
    </row>
    <row r="21" spans="1:12" ht="19" x14ac:dyDescent="0.25">
      <c r="A21" s="5">
        <v>45534</v>
      </c>
      <c r="B21" t="s">
        <v>16</v>
      </c>
      <c r="C21" t="s">
        <v>20</v>
      </c>
      <c r="D21" s="2">
        <v>15900</v>
      </c>
      <c r="E21">
        <v>143</v>
      </c>
      <c r="F21" s="32">
        <v>324</v>
      </c>
      <c r="G21" t="s">
        <v>140</v>
      </c>
      <c r="H21" s="36">
        <f t="shared" si="0"/>
        <v>8.9937106918238988E-3</v>
      </c>
      <c r="K21" s="11" t="s">
        <v>55</v>
      </c>
      <c r="L21" s="11">
        <f>COUNTIF(B8:B27, "Wednesday")</f>
        <v>2</v>
      </c>
    </row>
    <row r="22" spans="1:12" ht="19" x14ac:dyDescent="0.25">
      <c r="A22" s="5">
        <v>45531</v>
      </c>
      <c r="B22" t="s">
        <v>19</v>
      </c>
      <c r="C22" t="s">
        <v>20</v>
      </c>
      <c r="D22" s="32">
        <v>62300</v>
      </c>
      <c r="E22" s="30">
        <v>414</v>
      </c>
      <c r="F22" s="2">
        <v>2267</v>
      </c>
      <c r="G22" t="s">
        <v>141</v>
      </c>
      <c r="H22" s="36">
        <f t="shared" si="0"/>
        <v>6.6452648475120385E-3</v>
      </c>
      <c r="K22" s="11" t="s">
        <v>56</v>
      </c>
      <c r="L22" s="11">
        <f>COUNTIF(B8:B27, "Tuesday")</f>
        <v>4</v>
      </c>
    </row>
    <row r="23" spans="1:12" ht="19" x14ac:dyDescent="0.25">
      <c r="A23" s="5">
        <v>45530</v>
      </c>
      <c r="B23" t="s">
        <v>13</v>
      </c>
      <c r="C23" t="s">
        <v>20</v>
      </c>
      <c r="D23" s="2">
        <v>15400</v>
      </c>
      <c r="E23" s="30">
        <v>96</v>
      </c>
      <c r="F23" s="2">
        <v>279</v>
      </c>
      <c r="G23" t="s">
        <v>142</v>
      </c>
      <c r="H23" s="36">
        <f t="shared" si="0"/>
        <v>6.2337662337662338E-3</v>
      </c>
      <c r="K23" s="11" t="s">
        <v>57</v>
      </c>
      <c r="L23" s="11">
        <f>COUNTIF(B8:B27, "Monday")</f>
        <v>4</v>
      </c>
    </row>
    <row r="24" spans="1:12" ht="19" x14ac:dyDescent="0.25">
      <c r="A24" s="5">
        <v>45525</v>
      </c>
      <c r="B24" t="s">
        <v>23</v>
      </c>
      <c r="C24" t="s">
        <v>20</v>
      </c>
      <c r="D24" s="2">
        <v>31600</v>
      </c>
      <c r="E24" s="30">
        <v>178</v>
      </c>
      <c r="F24" s="2">
        <v>97</v>
      </c>
      <c r="G24" t="s">
        <v>143</v>
      </c>
      <c r="H24" s="36">
        <f t="shared" si="0"/>
        <v>5.6329113924050633E-3</v>
      </c>
      <c r="K24" s="11" t="s">
        <v>58</v>
      </c>
      <c r="L24" s="11">
        <f>COUNTIF(B8:B27, "Sunday")</f>
        <v>1</v>
      </c>
    </row>
    <row r="25" spans="1:12" ht="19" x14ac:dyDescent="0.25">
      <c r="A25" s="5">
        <v>45521</v>
      </c>
      <c r="B25" t="s">
        <v>108</v>
      </c>
      <c r="C25" t="s">
        <v>20</v>
      </c>
      <c r="D25" s="2">
        <v>76500</v>
      </c>
      <c r="E25" s="30">
        <v>704</v>
      </c>
      <c r="F25" s="2">
        <v>5446</v>
      </c>
      <c r="G25" t="s">
        <v>144</v>
      </c>
      <c r="H25" s="36">
        <f t="shared" si="0"/>
        <v>9.2026143790849679E-3</v>
      </c>
      <c r="K25" s="11" t="s">
        <v>59</v>
      </c>
      <c r="L25" s="11">
        <f>COUNTIF(B8:B27, "Saturday")</f>
        <v>2</v>
      </c>
    </row>
    <row r="26" spans="1:12" ht="19" x14ac:dyDescent="0.25">
      <c r="A26" s="5">
        <v>45520</v>
      </c>
      <c r="B26" t="s">
        <v>16</v>
      </c>
      <c r="C26" t="s">
        <v>17</v>
      </c>
      <c r="D26" s="2">
        <v>63000</v>
      </c>
      <c r="E26" s="30">
        <v>324</v>
      </c>
      <c r="F26" s="2">
        <v>419</v>
      </c>
      <c r="G26" t="s">
        <v>145</v>
      </c>
      <c r="H26" s="36">
        <f t="shared" si="0"/>
        <v>5.1428571428571426E-3</v>
      </c>
      <c r="K26" s="11" t="s">
        <v>60</v>
      </c>
      <c r="L26" s="11">
        <f>COUNTIF(B8:B27, "Friday")</f>
        <v>5</v>
      </c>
    </row>
    <row r="27" spans="1:12" ht="19" x14ac:dyDescent="0.25">
      <c r="A27" s="5">
        <v>45517</v>
      </c>
      <c r="B27" t="s">
        <v>19</v>
      </c>
      <c r="C27" t="s">
        <v>17</v>
      </c>
      <c r="D27" s="2">
        <v>71000</v>
      </c>
      <c r="E27" s="30">
        <v>411</v>
      </c>
      <c r="F27" s="2">
        <v>1888</v>
      </c>
      <c r="G27" t="s">
        <v>146</v>
      </c>
      <c r="H27" s="36">
        <f t="shared" si="0"/>
        <v>5.7887323943661972E-3</v>
      </c>
      <c r="K27" s="9"/>
    </row>
    <row r="28" spans="1:12" ht="19" x14ac:dyDescent="0.25">
      <c r="K28" s="11" t="s">
        <v>61</v>
      </c>
      <c r="L28" s="23">
        <f>AVERAGE(L20:L26)</f>
        <v>2.8571428571428572</v>
      </c>
    </row>
    <row r="30" spans="1:12" ht="22" x14ac:dyDescent="0.3">
      <c r="C30" s="3" t="s">
        <v>42</v>
      </c>
      <c r="K30" s="12" t="s">
        <v>62</v>
      </c>
    </row>
    <row r="31" spans="1:12" x14ac:dyDescent="0.2">
      <c r="B31" t="s">
        <v>43</v>
      </c>
      <c r="C31">
        <v>5</v>
      </c>
      <c r="K31" s="13" t="s">
        <v>63</v>
      </c>
      <c r="L31" s="48">
        <f>(L14+L15+L16)/16700000</f>
        <v>3.939949101796408E-3</v>
      </c>
    </row>
    <row r="32" spans="1:12" x14ac:dyDescent="0.2">
      <c r="B32" t="s">
        <v>44</v>
      </c>
      <c r="C32">
        <v>15</v>
      </c>
      <c r="K32" s="30"/>
    </row>
    <row r="33" spans="11:11" x14ac:dyDescent="0.2">
      <c r="K33" s="30"/>
    </row>
    <row r="34" spans="11:11" x14ac:dyDescent="0.2">
      <c r="K34" s="30"/>
    </row>
    <row r="35" spans="11:11" x14ac:dyDescent="0.2">
      <c r="K35" s="30"/>
    </row>
  </sheetData>
  <conditionalFormatting sqref="D7:E7">
    <cfRule type="top10" dxfId="3" priority="2" rank="10"/>
  </conditionalFormatting>
  <conditionalFormatting sqref="F7">
    <cfRule type="top10" dxfId="2" priority="1" rank="10"/>
  </conditionalFormatting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D4D2-FAAB-F74B-8C25-FA3E28997086}">
  <dimension ref="A1:Y31"/>
  <sheetViews>
    <sheetView zoomScale="91" zoomScaleNormal="52" workbookViewId="0">
      <selection activeCell="B32" sqref="B32"/>
    </sheetView>
  </sheetViews>
  <sheetFormatPr baseColWidth="10" defaultColWidth="11.1640625" defaultRowHeight="16" x14ac:dyDescent="0.2"/>
  <cols>
    <col min="1" max="1" width="22.83203125" customWidth="1"/>
    <col min="2" max="2" width="25.6640625" customWidth="1"/>
    <col min="3" max="3" width="36" customWidth="1"/>
    <col min="6" max="6" width="22.33203125" customWidth="1"/>
    <col min="7" max="7" width="36.1640625" customWidth="1"/>
    <col min="8" max="8" width="40.83203125" customWidth="1"/>
    <col min="11" max="11" width="26.5" customWidth="1"/>
    <col min="12" max="12" width="24.6640625" customWidth="1"/>
    <col min="13" max="13" width="27.6640625" customWidth="1"/>
    <col min="16" max="16" width="24.1640625" customWidth="1"/>
    <col min="17" max="17" width="46.5" customWidth="1"/>
    <col min="18" max="18" width="21.6640625" customWidth="1"/>
    <col min="19" max="19" width="15" customWidth="1"/>
    <col min="21" max="21" width="26.1640625" customWidth="1"/>
    <col min="22" max="22" width="31.5" customWidth="1"/>
    <col min="24" max="24" width="40.1640625" customWidth="1"/>
  </cols>
  <sheetData>
    <row r="1" spans="1:25" ht="24" x14ac:dyDescent="0.3">
      <c r="A1" s="29" t="s">
        <v>94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x14ac:dyDescent="0.2"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2">
      <c r="A3" s="27" t="s">
        <v>66</v>
      </c>
      <c r="B3" s="27"/>
      <c r="C3" s="27"/>
      <c r="D3" s="28"/>
      <c r="E3" s="33"/>
      <c r="F3" s="34"/>
      <c r="G3" s="34"/>
      <c r="H3" s="34"/>
      <c r="I3" s="34"/>
      <c r="J3" s="33"/>
      <c r="K3" s="34"/>
      <c r="L3" s="34"/>
      <c r="M3" s="34"/>
      <c r="N3" s="34"/>
      <c r="O3" s="33"/>
      <c r="P3" s="34"/>
      <c r="Q3" s="34"/>
      <c r="R3" s="34"/>
      <c r="S3" s="34"/>
      <c r="T3" s="33"/>
      <c r="U3" s="34"/>
      <c r="V3" s="34"/>
      <c r="W3" s="34"/>
      <c r="X3" s="34"/>
      <c r="Y3" s="33"/>
    </row>
    <row r="4" spans="1:25" x14ac:dyDescent="0.2"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2">
      <c r="A5" s="24" t="s">
        <v>67</v>
      </c>
      <c r="B5" s="24"/>
      <c r="C5" s="24" t="s">
        <v>68</v>
      </c>
      <c r="D5" s="24"/>
      <c r="E5" s="30"/>
      <c r="F5" s="30"/>
      <c r="G5" s="30"/>
      <c r="H5" s="30"/>
      <c r="I5" s="30"/>
      <c r="J5" s="30"/>
      <c r="K5" s="30"/>
      <c r="L5" s="30"/>
      <c r="M5" s="31"/>
      <c r="N5" s="31"/>
      <c r="O5" s="30"/>
      <c r="P5" s="30"/>
      <c r="Q5" s="30"/>
      <c r="R5" s="31"/>
      <c r="S5" s="31"/>
      <c r="T5" s="30"/>
      <c r="U5" s="30"/>
      <c r="V5" s="30"/>
      <c r="W5" s="31"/>
      <c r="X5" s="31"/>
      <c r="Y5" s="30"/>
    </row>
    <row r="6" spans="1:25" x14ac:dyDescent="0.2">
      <c r="A6" t="s">
        <v>69</v>
      </c>
      <c r="B6" t="s">
        <v>99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x14ac:dyDescent="0.2">
      <c r="A7" t="s">
        <v>70</v>
      </c>
      <c r="B7" t="s">
        <v>71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x14ac:dyDescent="0.2">
      <c r="A8" t="s">
        <v>72</v>
      </c>
      <c r="B8" t="s">
        <v>71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x14ac:dyDescent="0.2">
      <c r="A9" t="s">
        <v>73</v>
      </c>
      <c r="B9" t="s">
        <v>74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5" x14ac:dyDescent="0.2">
      <c r="A10" t="s">
        <v>75</v>
      </c>
      <c r="B10" t="s">
        <v>71</v>
      </c>
      <c r="C10" t="s">
        <v>100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 x14ac:dyDescent="0.2">
      <c r="A11" t="s">
        <v>76</v>
      </c>
      <c r="B11" t="s">
        <v>74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 x14ac:dyDescent="0.2"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 x14ac:dyDescent="0.2">
      <c r="A13" s="24" t="s">
        <v>77</v>
      </c>
      <c r="B13" s="24"/>
      <c r="C13" s="24"/>
      <c r="D13" s="24"/>
      <c r="E13" s="30"/>
      <c r="F13" s="30"/>
      <c r="G13" s="30"/>
      <c r="H13" s="30"/>
      <c r="I13" s="30"/>
      <c r="J13" s="30"/>
      <c r="K13" s="30"/>
      <c r="L13" s="32"/>
      <c r="M13" s="30"/>
      <c r="N13" s="30"/>
      <c r="O13" s="30"/>
      <c r="P13" s="30"/>
      <c r="Q13" s="30"/>
      <c r="R13" s="30"/>
      <c r="S13" s="30"/>
      <c r="T13" s="30"/>
      <c r="U13" s="30"/>
      <c r="V13" s="32"/>
      <c r="W13" s="30"/>
      <c r="X13" s="30"/>
      <c r="Y13" s="30"/>
    </row>
    <row r="14" spans="1:25" x14ac:dyDescent="0.2">
      <c r="A14" t="s">
        <v>78</v>
      </c>
      <c r="B14" s="26"/>
      <c r="C14" s="26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5" x14ac:dyDescent="0.2">
      <c r="A15" t="s">
        <v>79</v>
      </c>
      <c r="B15" s="26"/>
      <c r="C15" s="26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 x14ac:dyDescent="0.2">
      <c r="A16" t="s">
        <v>80</v>
      </c>
      <c r="B16" s="26"/>
      <c r="C16" s="26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/>
      <c r="W16" s="30"/>
      <c r="X16" s="30"/>
      <c r="Y16" s="30"/>
    </row>
    <row r="17" spans="1:25" ht="34" customHeight="1" x14ac:dyDescent="0.2">
      <c r="A17" t="s">
        <v>81</v>
      </c>
      <c r="B17" s="40" t="s">
        <v>101</v>
      </c>
      <c r="C17" s="40"/>
      <c r="D17" s="4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x14ac:dyDescent="0.2"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x14ac:dyDescent="0.2">
      <c r="A19" s="24" t="s">
        <v>82</v>
      </c>
      <c r="B19" s="24"/>
      <c r="C19" s="24"/>
      <c r="D19" s="24"/>
      <c r="E19" s="30"/>
      <c r="F19" s="30"/>
      <c r="G19" s="30"/>
      <c r="H19" s="30"/>
      <c r="I19" s="30"/>
      <c r="J19" s="30"/>
      <c r="K19" s="30"/>
      <c r="L19" s="32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x14ac:dyDescent="0.2">
      <c r="A20" t="s">
        <v>83</v>
      </c>
      <c r="B20" s="2">
        <v>2400000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/>
      <c r="W20" s="30"/>
      <c r="X20" s="30"/>
      <c r="Y20" s="30"/>
    </row>
    <row r="21" spans="1:25" x14ac:dyDescent="0.2">
      <c r="A21" t="s">
        <v>4</v>
      </c>
      <c r="B21">
        <v>102</v>
      </c>
      <c r="E21" s="30"/>
      <c r="F21" s="30"/>
      <c r="G21" s="30"/>
      <c r="H21" s="30"/>
      <c r="I21" s="30"/>
      <c r="J21" s="30"/>
      <c r="K21" s="30"/>
      <c r="L21" s="32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1:25" x14ac:dyDescent="0.2">
      <c r="A22" t="s">
        <v>84</v>
      </c>
      <c r="B22" s="2">
        <v>1356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x14ac:dyDescent="0.2">
      <c r="A23" t="s">
        <v>86</v>
      </c>
      <c r="B23">
        <f>B22/B20</f>
        <v>5.6499999999999996E-4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x14ac:dyDescent="0.2"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 x14ac:dyDescent="0.2">
      <c r="A25" s="24" t="s">
        <v>87</v>
      </c>
      <c r="B25" s="24" t="s">
        <v>85</v>
      </c>
      <c r="C25" s="24"/>
      <c r="D25" s="24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5" x14ac:dyDescent="0.2">
      <c r="A26" t="s">
        <v>88</v>
      </c>
      <c r="B26" t="s">
        <v>171</v>
      </c>
      <c r="C26" t="s">
        <v>90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x14ac:dyDescent="0.2">
      <c r="A27" t="s">
        <v>89</v>
      </c>
      <c r="B27" t="s">
        <v>172</v>
      </c>
      <c r="C27" t="s">
        <v>168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x14ac:dyDescent="0.2">
      <c r="A28" t="s">
        <v>91</v>
      </c>
      <c r="B28" t="s">
        <v>171</v>
      </c>
      <c r="C28" t="s">
        <v>170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x14ac:dyDescent="0.2"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x14ac:dyDescent="0.2"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 x14ac:dyDescent="0.2"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</sheetData>
  <mergeCells count="6">
    <mergeCell ref="A3:D3"/>
    <mergeCell ref="F3:I3"/>
    <mergeCell ref="K3:N3"/>
    <mergeCell ref="P3:S3"/>
    <mergeCell ref="U3:X3"/>
    <mergeCell ref="B17:D17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AD1D-38F4-F045-88B9-4C24583B3F6D}">
  <dimension ref="A1:L34"/>
  <sheetViews>
    <sheetView workbookViewId="0">
      <selection activeCell="H20" sqref="H20"/>
    </sheetView>
  </sheetViews>
  <sheetFormatPr baseColWidth="10" defaultRowHeight="16" x14ac:dyDescent="0.2"/>
  <cols>
    <col min="1" max="1" width="13.1640625" customWidth="1"/>
    <col min="2" max="2" width="11.1640625" bestFit="1" customWidth="1"/>
    <col min="3" max="3" width="14.33203125" bestFit="1" customWidth="1"/>
    <col min="5" max="6" width="13.1640625" bestFit="1" customWidth="1"/>
    <col min="7" max="7" width="54.83203125" bestFit="1" customWidth="1"/>
    <col min="8" max="8" width="26.33203125" bestFit="1" customWidth="1"/>
    <col min="11" max="11" width="43" bestFit="1" customWidth="1"/>
  </cols>
  <sheetData>
    <row r="1" spans="1:12" ht="27" x14ac:dyDescent="0.35">
      <c r="A1" s="1" t="s">
        <v>95</v>
      </c>
      <c r="D1" s="1" t="s">
        <v>105</v>
      </c>
      <c r="E1" s="1"/>
    </row>
    <row r="2" spans="1:12" x14ac:dyDescent="0.2">
      <c r="A2" t="s">
        <v>2</v>
      </c>
      <c r="B2" s="6" t="s">
        <v>102</v>
      </c>
    </row>
    <row r="3" spans="1:12" x14ac:dyDescent="0.2">
      <c r="A3" t="s">
        <v>4</v>
      </c>
      <c r="B3">
        <v>102</v>
      </c>
    </row>
    <row r="4" spans="1:12" x14ac:dyDescent="0.2">
      <c r="A4" t="s">
        <v>5</v>
      </c>
      <c r="B4" s="2">
        <v>1356</v>
      </c>
    </row>
    <row r="7" spans="1:12" ht="22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14</v>
      </c>
      <c r="G7" s="3" t="s">
        <v>11</v>
      </c>
      <c r="H7" s="4" t="s">
        <v>12</v>
      </c>
      <c r="K7" s="7" t="s">
        <v>45</v>
      </c>
    </row>
    <row r="8" spans="1:12" ht="25" customHeight="1" x14ac:dyDescent="0.25">
      <c r="A8" s="46">
        <v>45581</v>
      </c>
      <c r="B8" s="30" t="s">
        <v>147</v>
      </c>
      <c r="C8" s="30" t="s">
        <v>20</v>
      </c>
      <c r="D8" s="32">
        <v>2520</v>
      </c>
      <c r="E8" s="30">
        <v>19</v>
      </c>
      <c r="F8" s="30">
        <v>21</v>
      </c>
      <c r="G8" s="30" t="s">
        <v>148</v>
      </c>
      <c r="H8" s="37">
        <f>E8/D8</f>
        <v>7.5396825396825398E-3</v>
      </c>
      <c r="K8" s="8" t="s">
        <v>46</v>
      </c>
    </row>
    <row r="9" spans="1:12" ht="19" x14ac:dyDescent="0.25">
      <c r="A9" s="46">
        <v>45576</v>
      </c>
      <c r="B9" s="30" t="s">
        <v>16</v>
      </c>
      <c r="C9" s="30" t="s">
        <v>17</v>
      </c>
      <c r="D9" s="32">
        <v>3734</v>
      </c>
      <c r="E9" s="30">
        <v>18</v>
      </c>
      <c r="F9" s="30">
        <v>18</v>
      </c>
      <c r="G9" s="30" t="s">
        <v>149</v>
      </c>
      <c r="H9" s="37">
        <f t="shared" ref="H9:H27" si="0">E9/D9</f>
        <v>4.8205677557579003E-3</v>
      </c>
      <c r="K9" s="9"/>
    </row>
    <row r="10" spans="1:12" ht="19" x14ac:dyDescent="0.25">
      <c r="A10" s="46">
        <v>45575</v>
      </c>
      <c r="B10" s="33" t="s">
        <v>40</v>
      </c>
      <c r="C10" s="33" t="s">
        <v>17</v>
      </c>
      <c r="D10" s="15">
        <v>334000</v>
      </c>
      <c r="E10" s="14">
        <v>663</v>
      </c>
      <c r="F10" s="11">
        <v>4123</v>
      </c>
      <c r="G10" s="33" t="s">
        <v>150</v>
      </c>
      <c r="H10" s="37">
        <f t="shared" si="0"/>
        <v>1.9850299401197604E-3</v>
      </c>
      <c r="K10" s="15" t="s">
        <v>47</v>
      </c>
      <c r="L10" s="15">
        <f>MAX(D8:D27)</f>
        <v>334000</v>
      </c>
    </row>
    <row r="11" spans="1:12" ht="19" x14ac:dyDescent="0.25">
      <c r="A11" s="46">
        <v>45574</v>
      </c>
      <c r="B11" s="33" t="s">
        <v>147</v>
      </c>
      <c r="C11" s="33" t="s">
        <v>17</v>
      </c>
      <c r="D11" s="32">
        <v>24600</v>
      </c>
      <c r="E11" s="33">
        <v>79</v>
      </c>
      <c r="F11" s="33">
        <v>269</v>
      </c>
      <c r="G11" s="33" t="s">
        <v>151</v>
      </c>
      <c r="H11" s="37">
        <f t="shared" si="0"/>
        <v>3.2113821138211383E-3</v>
      </c>
      <c r="K11" s="14" t="s">
        <v>48</v>
      </c>
      <c r="L11" s="14">
        <f>MAX(E8:E27)</f>
        <v>663</v>
      </c>
    </row>
    <row r="12" spans="1:12" ht="19" x14ac:dyDescent="0.25">
      <c r="A12" s="46">
        <v>45574</v>
      </c>
      <c r="B12" s="33" t="s">
        <v>147</v>
      </c>
      <c r="C12" s="33" t="s">
        <v>17</v>
      </c>
      <c r="D12" s="32">
        <v>11800</v>
      </c>
      <c r="E12" s="33">
        <v>31</v>
      </c>
      <c r="F12" s="33">
        <v>32</v>
      </c>
      <c r="G12" s="33" t="s">
        <v>152</v>
      </c>
      <c r="H12" s="37">
        <f t="shared" si="0"/>
        <v>2.6271186440677968E-3</v>
      </c>
      <c r="K12" s="11" t="s">
        <v>64</v>
      </c>
      <c r="L12" s="11">
        <f>MAX(F8:F27)</f>
        <v>4123</v>
      </c>
    </row>
    <row r="13" spans="1:12" ht="19" x14ac:dyDescent="0.25">
      <c r="A13" s="46">
        <v>45574</v>
      </c>
      <c r="B13" s="33" t="s">
        <v>147</v>
      </c>
      <c r="C13" s="33" t="s">
        <v>17</v>
      </c>
      <c r="D13" s="32">
        <v>4511</v>
      </c>
      <c r="E13" s="33">
        <v>9</v>
      </c>
      <c r="F13" s="33">
        <v>4</v>
      </c>
      <c r="G13" s="33" t="s">
        <v>153</v>
      </c>
      <c r="H13" s="37">
        <f t="shared" si="0"/>
        <v>1.9951230325870096E-3</v>
      </c>
      <c r="K13" s="19" t="s">
        <v>49</v>
      </c>
      <c r="L13" s="19">
        <f>MAX(H9:H28)</f>
        <v>8.3123701192168876E-3</v>
      </c>
    </row>
    <row r="14" spans="1:12" ht="19" x14ac:dyDescent="0.25">
      <c r="A14" s="46">
        <v>45573</v>
      </c>
      <c r="B14" s="33" t="s">
        <v>19</v>
      </c>
      <c r="C14" s="33" t="s">
        <v>20</v>
      </c>
      <c r="D14" s="32">
        <v>9143</v>
      </c>
      <c r="E14" s="33">
        <v>76</v>
      </c>
      <c r="F14" s="33">
        <v>244</v>
      </c>
      <c r="G14" s="33" t="s">
        <v>154</v>
      </c>
      <c r="H14" s="19">
        <f t="shared" si="0"/>
        <v>8.3123701192168876E-3</v>
      </c>
      <c r="K14" s="10" t="s">
        <v>50</v>
      </c>
      <c r="L14" s="10">
        <f>AVERAGE(D8:D27)</f>
        <v>39518.800000000003</v>
      </c>
    </row>
    <row r="15" spans="1:12" ht="19" x14ac:dyDescent="0.25">
      <c r="A15" s="46">
        <v>45573</v>
      </c>
      <c r="B15" s="33" t="s">
        <v>19</v>
      </c>
      <c r="C15" s="33" t="s">
        <v>17</v>
      </c>
      <c r="D15" s="32">
        <v>13200</v>
      </c>
      <c r="E15" s="33">
        <v>32</v>
      </c>
      <c r="F15" s="33">
        <v>127</v>
      </c>
      <c r="G15" s="33" t="s">
        <v>155</v>
      </c>
      <c r="H15" s="37">
        <f t="shared" si="0"/>
        <v>2.4242424242424242E-3</v>
      </c>
      <c r="K15" s="10" t="s">
        <v>51</v>
      </c>
      <c r="L15" s="22">
        <f>AVERAGE(E8:E27)</f>
        <v>100.3</v>
      </c>
    </row>
    <row r="16" spans="1:12" ht="19" x14ac:dyDescent="0.25">
      <c r="A16" s="46">
        <v>45573</v>
      </c>
      <c r="B16" s="33" t="s">
        <v>19</v>
      </c>
      <c r="C16" s="33" t="s">
        <v>17</v>
      </c>
      <c r="D16" s="32">
        <v>35800</v>
      </c>
      <c r="E16" s="33">
        <v>107</v>
      </c>
      <c r="F16" s="33">
        <v>472</v>
      </c>
      <c r="G16" s="33" t="s">
        <v>156</v>
      </c>
      <c r="H16" s="37">
        <f t="shared" si="0"/>
        <v>2.9888268156424581E-3</v>
      </c>
      <c r="K16" s="10" t="s">
        <v>65</v>
      </c>
      <c r="L16" s="22">
        <f>AVERAGE(F8:F27)</f>
        <v>523.5</v>
      </c>
    </row>
    <row r="17" spans="1:12" ht="19" x14ac:dyDescent="0.25">
      <c r="A17" s="46">
        <v>45572</v>
      </c>
      <c r="B17" s="33" t="s">
        <v>13</v>
      </c>
      <c r="C17" s="33" t="s">
        <v>20</v>
      </c>
      <c r="D17" s="32">
        <v>73700</v>
      </c>
      <c r="E17" s="33">
        <v>171</v>
      </c>
      <c r="F17" s="33">
        <v>845</v>
      </c>
      <c r="G17" s="33" t="s">
        <v>157</v>
      </c>
      <c r="H17" s="37">
        <f t="shared" si="0"/>
        <v>2.3202170963364994E-3</v>
      </c>
      <c r="K17" s="10" t="s">
        <v>52</v>
      </c>
      <c r="L17" s="21">
        <f>AVERAGE(H8:H27)</f>
        <v>3.3919919196632739E-3</v>
      </c>
    </row>
    <row r="18" spans="1:12" ht="19" x14ac:dyDescent="0.25">
      <c r="A18" s="46">
        <v>45572</v>
      </c>
      <c r="B18" s="33" t="s">
        <v>13</v>
      </c>
      <c r="C18" s="33" t="s">
        <v>17</v>
      </c>
      <c r="D18" s="32">
        <v>129000</v>
      </c>
      <c r="E18" s="33">
        <v>347</v>
      </c>
      <c r="F18" s="32">
        <v>3113</v>
      </c>
      <c r="G18" s="33" t="s">
        <v>158</v>
      </c>
      <c r="H18" s="37">
        <f t="shared" si="0"/>
        <v>2.6899224806201552E-3</v>
      </c>
      <c r="K18" s="9"/>
    </row>
    <row r="19" spans="1:12" ht="19" x14ac:dyDescent="0.25">
      <c r="A19" s="46">
        <v>45572</v>
      </c>
      <c r="B19" s="33" t="s">
        <v>13</v>
      </c>
      <c r="C19" s="33" t="s">
        <v>20</v>
      </c>
      <c r="D19" s="32">
        <v>42600</v>
      </c>
      <c r="E19" s="33">
        <v>91</v>
      </c>
      <c r="F19" s="33">
        <v>392</v>
      </c>
      <c r="G19" s="33" t="s">
        <v>159</v>
      </c>
      <c r="H19" s="37">
        <f t="shared" si="0"/>
        <v>2.136150234741784E-3</v>
      </c>
      <c r="K19" s="11" t="s">
        <v>53</v>
      </c>
      <c r="L19" s="11"/>
    </row>
    <row r="20" spans="1:12" ht="19" x14ac:dyDescent="0.25">
      <c r="A20" s="46">
        <v>45561</v>
      </c>
      <c r="B20" s="33" t="s">
        <v>40</v>
      </c>
      <c r="C20" s="33" t="s">
        <v>17</v>
      </c>
      <c r="D20" s="32">
        <v>7084</v>
      </c>
      <c r="E20" s="33">
        <v>15</v>
      </c>
      <c r="F20" s="32">
        <v>18</v>
      </c>
      <c r="G20" s="33" t="s">
        <v>160</v>
      </c>
      <c r="H20" s="37">
        <f t="shared" si="0"/>
        <v>2.1174477696216825E-3</v>
      </c>
      <c r="K20" s="11" t="s">
        <v>54</v>
      </c>
      <c r="L20" s="11">
        <f>COUNTIF(B8:B27, "Thursday")</f>
        <v>6</v>
      </c>
    </row>
    <row r="21" spans="1:12" ht="19" x14ac:dyDescent="0.25">
      <c r="A21" s="46">
        <v>45561</v>
      </c>
      <c r="B21" s="33" t="s">
        <v>40</v>
      </c>
      <c r="C21" s="33" t="s">
        <v>17</v>
      </c>
      <c r="D21" s="32">
        <v>11500</v>
      </c>
      <c r="E21" s="33">
        <v>22</v>
      </c>
      <c r="F21" s="33">
        <v>54</v>
      </c>
      <c r="G21" s="33" t="s">
        <v>161</v>
      </c>
      <c r="H21" s="37">
        <f t="shared" si="0"/>
        <v>1.9130434782608696E-3</v>
      </c>
      <c r="K21" s="11" t="s">
        <v>55</v>
      </c>
      <c r="L21" s="11">
        <f>COUNTIF(B8:B27, "Wednesday")</f>
        <v>0</v>
      </c>
    </row>
    <row r="22" spans="1:12" ht="19" x14ac:dyDescent="0.25">
      <c r="A22" s="46">
        <v>45561</v>
      </c>
      <c r="B22" s="33" t="s">
        <v>40</v>
      </c>
      <c r="C22" s="33" t="s">
        <v>20</v>
      </c>
      <c r="D22" s="32">
        <v>14700</v>
      </c>
      <c r="E22" s="33">
        <v>79</v>
      </c>
      <c r="F22" s="32">
        <v>205</v>
      </c>
      <c r="G22" s="33" t="s">
        <v>162</v>
      </c>
      <c r="H22" s="37">
        <f t="shared" si="0"/>
        <v>5.3741496598639455E-3</v>
      </c>
      <c r="K22" s="11" t="s">
        <v>56</v>
      </c>
      <c r="L22" s="11">
        <f>COUNTIF(B8:B27, "Tuesday")</f>
        <v>3</v>
      </c>
    </row>
    <row r="23" spans="1:12" ht="19" x14ac:dyDescent="0.25">
      <c r="A23" s="46">
        <v>45560</v>
      </c>
      <c r="B23" s="33" t="s">
        <v>147</v>
      </c>
      <c r="C23" s="33" t="s">
        <v>17</v>
      </c>
      <c r="D23" s="32">
        <v>49100</v>
      </c>
      <c r="E23" s="33">
        <v>176</v>
      </c>
      <c r="F23" s="33">
        <v>461</v>
      </c>
      <c r="G23" s="33" t="s">
        <v>163</v>
      </c>
      <c r="H23" s="37">
        <f t="shared" si="0"/>
        <v>3.5845213849287167E-3</v>
      </c>
      <c r="K23" s="11" t="s">
        <v>57</v>
      </c>
      <c r="L23" s="11">
        <f>COUNTIF(B8:B27, "Monday")</f>
        <v>3</v>
      </c>
    </row>
    <row r="24" spans="1:12" ht="19" x14ac:dyDescent="0.25">
      <c r="A24" s="46">
        <v>45560</v>
      </c>
      <c r="B24" s="33" t="s">
        <v>147</v>
      </c>
      <c r="C24" s="33" t="s">
        <v>17</v>
      </c>
      <c r="D24" s="32">
        <v>3900</v>
      </c>
      <c r="E24" s="33">
        <v>9</v>
      </c>
      <c r="F24" s="32">
        <v>4</v>
      </c>
      <c r="G24" s="33" t="s">
        <v>164</v>
      </c>
      <c r="H24" s="37">
        <f t="shared" si="0"/>
        <v>2.3076923076923079E-3</v>
      </c>
      <c r="K24" s="11" t="s">
        <v>58</v>
      </c>
      <c r="L24" s="11">
        <f>COUNTIF(B8:B27, "Sunday")</f>
        <v>0</v>
      </c>
    </row>
    <row r="25" spans="1:12" ht="19" x14ac:dyDescent="0.25">
      <c r="A25" s="46">
        <v>45560</v>
      </c>
      <c r="B25" s="33" t="s">
        <v>147</v>
      </c>
      <c r="C25" s="33" t="s">
        <v>20</v>
      </c>
      <c r="D25" s="32">
        <v>9179</v>
      </c>
      <c r="E25" s="33">
        <v>27</v>
      </c>
      <c r="F25" s="33">
        <v>33</v>
      </c>
      <c r="G25" s="33" t="s">
        <v>165</v>
      </c>
      <c r="H25" s="37">
        <f t="shared" si="0"/>
        <v>2.9414968950866108E-3</v>
      </c>
      <c r="K25" s="11" t="s">
        <v>59</v>
      </c>
      <c r="L25" s="11">
        <f>COUNTIF(B8:B27, "Saturday")</f>
        <v>0</v>
      </c>
    </row>
    <row r="26" spans="1:12" ht="19" x14ac:dyDescent="0.25">
      <c r="A26" s="46">
        <v>45547</v>
      </c>
      <c r="B26" s="33" t="s">
        <v>40</v>
      </c>
      <c r="C26" s="33" t="s">
        <v>17</v>
      </c>
      <c r="D26" s="32">
        <v>6082</v>
      </c>
      <c r="E26" s="33">
        <v>24</v>
      </c>
      <c r="F26" s="32">
        <v>29</v>
      </c>
      <c r="G26" s="33" t="s">
        <v>166</v>
      </c>
      <c r="H26" s="37">
        <f t="shared" si="0"/>
        <v>3.9460703715882934E-3</v>
      </c>
      <c r="K26" s="11" t="s">
        <v>60</v>
      </c>
      <c r="L26" s="11">
        <f>COUNTIF(B8:B27, "Friday")</f>
        <v>1</v>
      </c>
    </row>
    <row r="27" spans="1:12" ht="19" x14ac:dyDescent="0.25">
      <c r="A27" s="46">
        <v>45547</v>
      </c>
      <c r="B27" s="33" t="s">
        <v>40</v>
      </c>
      <c r="C27" s="33" t="s">
        <v>17</v>
      </c>
      <c r="D27" s="32">
        <v>4223</v>
      </c>
      <c r="E27" s="33">
        <v>11</v>
      </c>
      <c r="F27" s="33">
        <v>6</v>
      </c>
      <c r="G27" s="33" t="s">
        <v>167</v>
      </c>
      <c r="H27" s="37">
        <f t="shared" si="0"/>
        <v>2.6047833293866918E-3</v>
      </c>
      <c r="K27" s="9"/>
    </row>
    <row r="28" spans="1:12" ht="19" x14ac:dyDescent="0.25">
      <c r="K28" s="11" t="s">
        <v>61</v>
      </c>
      <c r="L28" s="23">
        <f>AVERAGE(L20:L26)</f>
        <v>1.8571428571428572</v>
      </c>
    </row>
    <row r="30" spans="1:12" ht="22" x14ac:dyDescent="0.3">
      <c r="C30" s="3" t="s">
        <v>42</v>
      </c>
      <c r="K30" s="12" t="s">
        <v>62</v>
      </c>
    </row>
    <row r="31" spans="1:12" x14ac:dyDescent="0.2">
      <c r="B31" t="s">
        <v>43</v>
      </c>
      <c r="C31">
        <v>14</v>
      </c>
      <c r="K31" s="13" t="s">
        <v>63</v>
      </c>
      <c r="L31" s="13">
        <f>(L14+L15+L16)/2400000</f>
        <v>1.6726083333333336E-2</v>
      </c>
    </row>
    <row r="32" spans="1:12" x14ac:dyDescent="0.2">
      <c r="B32" t="s">
        <v>44</v>
      </c>
      <c r="C32">
        <v>6</v>
      </c>
      <c r="K32" s="30"/>
    </row>
    <row r="33" spans="11:11" x14ac:dyDescent="0.2">
      <c r="K33" s="30"/>
    </row>
    <row r="34" spans="11:11" x14ac:dyDescent="0.2">
      <c r="K34" s="30"/>
    </row>
  </sheetData>
  <conditionalFormatting sqref="D7:E7">
    <cfRule type="top10" dxfId="1" priority="2" rank="10"/>
  </conditionalFormatting>
  <conditionalFormatting sqref="F7">
    <cfRule type="top10" dxfId="0" priority="1" rank="10"/>
  </conditionalFormatting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Audemars Piguet Instagram</vt:lpstr>
      <vt:lpstr>Audemars Piguet Facebook</vt:lpstr>
      <vt:lpstr>Rolex</vt:lpstr>
      <vt:lpstr>Rolex Instagram</vt:lpstr>
      <vt:lpstr>Richard Mille</vt:lpstr>
      <vt:lpstr>Richard Mille Instagram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Momtchev, Boris Stan</dc:creator>
  <cp:lastModifiedBy>Momtchev, Boris Stan</cp:lastModifiedBy>
  <cp:lastPrinted>2024-10-22T23:34:16Z</cp:lastPrinted>
  <dcterms:created xsi:type="dcterms:W3CDTF">2024-10-21T20:31:22Z</dcterms:created>
  <dcterms:modified xsi:type="dcterms:W3CDTF">2024-10-23T02:29:31Z</dcterms:modified>
</cp:coreProperties>
</file>